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0" windowHeight="5355"/>
  </bookViews>
  <sheets>
    <sheet name="ICAI" sheetId="5" r:id="rId1"/>
  </sheets>
  <definedNames>
    <definedName name="_xlnm._FilterDatabase" localSheetId="0" hidden="1">ICAI!$B$8:$S$59</definedName>
    <definedName name="_xlnm.Print_Area" localSheetId="0">ICAI!$A$1:$U$79</definedName>
  </definedNames>
  <calcPr calcId="124519"/>
</workbook>
</file>

<file path=xl/calcChain.xml><?xml version="1.0" encoding="utf-8"?>
<calcChain xmlns="http://schemas.openxmlformats.org/spreadsheetml/2006/main">
  <c r="H29" i="5"/>
  <c r="G29"/>
  <c r="F29"/>
  <c r="E29"/>
  <c r="H48"/>
  <c r="G48"/>
  <c r="F48"/>
  <c r="E48"/>
  <c r="H30"/>
  <c r="G30"/>
  <c r="F30"/>
  <c r="E30"/>
  <c r="H35"/>
  <c r="G35"/>
  <c r="F35"/>
  <c r="E35"/>
  <c r="H39"/>
  <c r="G39"/>
  <c r="F39"/>
  <c r="E39"/>
  <c r="I29" l="1"/>
  <c r="K29" s="1"/>
  <c r="I48"/>
  <c r="K48" s="1"/>
  <c r="I35"/>
  <c r="K35" s="1"/>
  <c r="I39"/>
  <c r="K39" s="1"/>
  <c r="I30"/>
  <c r="K30" s="1"/>
  <c r="K17" l="1"/>
  <c r="K18"/>
  <c r="K21"/>
  <c r="K22"/>
  <c r="K27"/>
  <c r="K28"/>
  <c r="S13"/>
  <c r="H13"/>
  <c r="F13"/>
  <c r="E13"/>
  <c r="S12"/>
  <c r="H12"/>
  <c r="F12"/>
  <c r="E12"/>
  <c r="E38"/>
  <c r="F38"/>
  <c r="G38"/>
  <c r="H38"/>
  <c r="H56"/>
  <c r="G56"/>
  <c r="F56"/>
  <c r="E56"/>
  <c r="S10"/>
  <c r="H10"/>
  <c r="F10"/>
  <c r="E10"/>
  <c r="E9"/>
  <c r="F9"/>
  <c r="H9"/>
  <c r="S9"/>
  <c r="E11"/>
  <c r="F11"/>
  <c r="H11"/>
  <c r="S11"/>
  <c r="E14"/>
  <c r="F14"/>
  <c r="G14"/>
  <c r="H14"/>
  <c r="S14"/>
  <c r="E15"/>
  <c r="F15"/>
  <c r="G15"/>
  <c r="H15"/>
  <c r="S15"/>
  <c r="E16"/>
  <c r="F16"/>
  <c r="G16"/>
  <c r="H16"/>
  <c r="S16"/>
  <c r="S17"/>
  <c r="S18"/>
  <c r="E19"/>
  <c r="F19"/>
  <c r="G19"/>
  <c r="H19"/>
  <c r="E20"/>
  <c r="F20"/>
  <c r="G20"/>
  <c r="H20"/>
  <c r="E23"/>
  <c r="F23"/>
  <c r="G23"/>
  <c r="I23" s="1"/>
  <c r="K23" s="1"/>
  <c r="H23"/>
  <c r="E24"/>
  <c r="F24"/>
  <c r="G24"/>
  <c r="H24"/>
  <c r="E25"/>
  <c r="F25"/>
  <c r="G25"/>
  <c r="H25"/>
  <c r="E26"/>
  <c r="F26"/>
  <c r="G26"/>
  <c r="H26"/>
  <c r="E31"/>
  <c r="F31"/>
  <c r="G31"/>
  <c r="H31"/>
  <c r="E32"/>
  <c r="F32"/>
  <c r="G32"/>
  <c r="H32"/>
  <c r="E33"/>
  <c r="F33"/>
  <c r="G33"/>
  <c r="H33"/>
  <c r="E34"/>
  <c r="F34"/>
  <c r="G34"/>
  <c r="H34"/>
  <c r="E36"/>
  <c r="F36"/>
  <c r="G36"/>
  <c r="H36"/>
  <c r="E37"/>
  <c r="F37"/>
  <c r="G37"/>
  <c r="H37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7"/>
  <c r="F57"/>
  <c r="G57"/>
  <c r="H57"/>
  <c r="E58"/>
  <c r="F58"/>
  <c r="G58"/>
  <c r="H58"/>
  <c r="E59"/>
  <c r="F59"/>
  <c r="G59"/>
  <c r="H59"/>
  <c r="I46" l="1"/>
  <c r="K46" s="1"/>
  <c r="I10"/>
  <c r="K10" s="1"/>
  <c r="I38"/>
  <c r="K38" s="1"/>
  <c r="I13"/>
  <c r="K13" s="1"/>
  <c r="I9"/>
  <c r="K9" s="1"/>
  <c r="I56"/>
  <c r="K56" s="1"/>
  <c r="I19"/>
  <c r="K19" s="1"/>
  <c r="I55"/>
  <c r="K55" s="1"/>
  <c r="I53"/>
  <c r="K53" s="1"/>
  <c r="I59"/>
  <c r="K59" s="1"/>
  <c r="I26"/>
  <c r="K26" s="1"/>
  <c r="I20"/>
  <c r="K20" s="1"/>
  <c r="I49"/>
  <c r="K49" s="1"/>
  <c r="I44"/>
  <c r="K44" s="1"/>
  <c r="I36"/>
  <c r="K36" s="1"/>
  <c r="I33"/>
  <c r="K33" s="1"/>
  <c r="I41"/>
  <c r="K41" s="1"/>
  <c r="I32"/>
  <c r="K32" s="1"/>
  <c r="I42"/>
  <c r="K42" s="1"/>
  <c r="I31"/>
  <c r="K31" s="1"/>
  <c r="I11"/>
  <c r="K11" s="1"/>
  <c r="I57"/>
  <c r="K57" s="1"/>
  <c r="I54"/>
  <c r="K54" s="1"/>
  <c r="I52"/>
  <c r="K52" s="1"/>
  <c r="I47"/>
  <c r="K47" s="1"/>
  <c r="I45"/>
  <c r="K45" s="1"/>
  <c r="I43"/>
  <c r="K43" s="1"/>
  <c r="I37"/>
  <c r="K37" s="1"/>
  <c r="I34"/>
  <c r="K34" s="1"/>
  <c r="I24"/>
  <c r="K24" s="1"/>
  <c r="I16"/>
  <c r="K16" s="1"/>
  <c r="I15"/>
  <c r="K15" s="1"/>
  <c r="I14"/>
  <c r="K14" s="1"/>
  <c r="I50"/>
  <c r="K50" s="1"/>
  <c r="I58"/>
  <c r="K58" s="1"/>
  <c r="I51"/>
  <c r="K51" s="1"/>
  <c r="I40"/>
  <c r="K40" s="1"/>
  <c r="I25"/>
  <c r="K25" s="1"/>
  <c r="I12"/>
  <c r="K12" s="1"/>
</calcChain>
</file>

<file path=xl/sharedStrings.xml><?xml version="1.0" encoding="utf-8"?>
<sst xmlns="http://schemas.openxmlformats.org/spreadsheetml/2006/main" count="342" uniqueCount="155">
  <si>
    <t>20 dias al año</t>
  </si>
  <si>
    <t>VICTOR HUGO RUÍZ DOMÍNGUEZ</t>
  </si>
  <si>
    <t>CATEGORIA</t>
  </si>
  <si>
    <t>CARGO</t>
  </si>
  <si>
    <t>NOMBRE</t>
  </si>
  <si>
    <t>PRIMA VACACIONAL ANUAL</t>
  </si>
  <si>
    <t>AGUINALDO</t>
  </si>
  <si>
    <t>VACACIONES</t>
  </si>
  <si>
    <t>GABRIELA GUERRERO CASTRO</t>
  </si>
  <si>
    <t>DORALICIA DEL BOSQUE BERLANGA</t>
  </si>
  <si>
    <t>FRANCISCO JAVIER DIEZ DE URDANIVIA DEL VALLE</t>
  </si>
  <si>
    <t>MARIANA PECHIR PÉREZ</t>
  </si>
  <si>
    <t>ALFREDO SÁNCHEZ MARÍN</t>
  </si>
  <si>
    <t>NÉLIDA MARTÍNEZ GONZÁLEZ</t>
  </si>
  <si>
    <t>JOSE LUIS SOLIS BAZALDÚA</t>
  </si>
  <si>
    <t>MINERVA CARRILLO FARIAS</t>
  </si>
  <si>
    <t>LUIS GONZÁLEZ BRISEÑO</t>
  </si>
  <si>
    <t>DIRECTOR GENERAL</t>
  </si>
  <si>
    <t>JOSÉ MANUEL JIMÉNEZ Y MELENDEZ</t>
  </si>
  <si>
    <t>PROYECTISTA</t>
  </si>
  <si>
    <t>ASISTENTE DE DIRECCIÒN GENERAL</t>
  </si>
  <si>
    <t>AUXILIAR DEL DEPARTAMENTO DE SERVICIOS GENERALES</t>
  </si>
  <si>
    <t>SEGURIDAD SOCIAL</t>
  </si>
  <si>
    <t>JEFE DEL DEPARTAMENTO DE SERVICIOS GENERALES</t>
  </si>
  <si>
    <t>ASISTENTE TÉCNICO</t>
  </si>
  <si>
    <t>DANIEL TORRES MENDOZA</t>
  </si>
  <si>
    <t>C</t>
  </si>
  <si>
    <t>D</t>
  </si>
  <si>
    <t>D2</t>
  </si>
  <si>
    <t>SD2</t>
  </si>
  <si>
    <t>JD1</t>
  </si>
  <si>
    <t>JD2</t>
  </si>
  <si>
    <t>JD3</t>
  </si>
  <si>
    <t>AS1</t>
  </si>
  <si>
    <t>AS2</t>
  </si>
  <si>
    <t>AUX1</t>
  </si>
  <si>
    <t>ESTIMULO VARIABLE</t>
  </si>
  <si>
    <t xml:space="preserve">SUELDO BASE </t>
  </si>
  <si>
    <t xml:space="preserve">COMPENSACIÓN </t>
  </si>
  <si>
    <t>OTRAS PRESTACIONES</t>
  </si>
  <si>
    <t xml:space="preserve">PERCEPCION BRUTA </t>
  </si>
  <si>
    <t xml:space="preserve">VALES DE DESPENSA </t>
  </si>
  <si>
    <t>REMUNERACIONES     MENSUALES</t>
  </si>
  <si>
    <t xml:space="preserve">APOYO PARA LA ADQUISICIÓN DEL SEGURO DE GASTOS MÉDICOS MAYORES
</t>
  </si>
  <si>
    <t>APOYO</t>
  </si>
  <si>
    <t>PERCEPCIÓN NETA 
MENSUAL</t>
  </si>
  <si>
    <t>ARTURO EDUARDO VALDEZ RAMOS</t>
  </si>
  <si>
    <t xml:space="preserve">* HOSPITAL UNIVERSITARIO </t>
  </si>
  <si>
    <t>SEGURO 
DE VIDA  
MENSUAL</t>
  </si>
  <si>
    <t>A LA DIRECCIÓN DE DATOS PERSONALES</t>
  </si>
  <si>
    <t>ANDREA LÓPEZ MÁRQUEZ</t>
  </si>
  <si>
    <t>A LA DIRECCIÓN DE ADMINISTRACIÓN Y FINANZAS</t>
  </si>
  <si>
    <t>DIRECTORA JURÍDICA</t>
  </si>
  <si>
    <t>MAYRA SOFÍA DORANTES RODRÍGUEZ</t>
  </si>
  <si>
    <t xml:space="preserve"> -</t>
  </si>
  <si>
    <t>CLAUDIA GUADALUPE ALMAGUER OYERVIDES</t>
  </si>
  <si>
    <t>JUAN EDUARDO ZAMORA HERRERA</t>
  </si>
  <si>
    <t>VALERIA MENDOZA FLORES</t>
  </si>
  <si>
    <t>COMISIONADO PRESIDENTE</t>
  </si>
  <si>
    <t>COMISIONADO</t>
  </si>
  <si>
    <t>REMUNERACION MENSUAL POR PUESTO</t>
  </si>
  <si>
    <t>ALEJANDRA GERALDINA BRISEÑO SÁNCHEZ</t>
  </si>
  <si>
    <t>KAREN ALEJANDRA NÁJERA YEVERINO</t>
  </si>
  <si>
    <t>JOSÉ ALEJANDRO HERRERA CASILLAS</t>
  </si>
  <si>
    <t>JEFE DEL DEPARTAMENTO DE CONTABILIDAD</t>
  </si>
  <si>
    <t xml:space="preserve">MONICA LARA BERENICE CANSECO HERNÁNDEZ </t>
  </si>
  <si>
    <t>DIRECTORA DE CAPACITACION Y CULTURA DE LA TRANSPARENCIA</t>
  </si>
  <si>
    <t>D3</t>
  </si>
  <si>
    <t>DIRECTORA DE GESTION DOCUMENTAL Y PROCEDIMIENTOS</t>
  </si>
  <si>
    <t>DIRECTOR DE PLANEACIÓN Y FORTALECIMIENTO INSTITUCIONAL</t>
  </si>
  <si>
    <t>JOSE EDUARDO VEGA LUNA</t>
  </si>
  <si>
    <t>SUBDIRECTOR DE RESPONSABILIDADES</t>
  </si>
  <si>
    <t>SUBDIRECTORA DE CAPACITACION A LA SOCIEDAD CIVIL</t>
  </si>
  <si>
    <t>SUBDIRECTOR DE GOBIERNO ABIERTO</t>
  </si>
  <si>
    <t>JEFE DEL DEPARTAMENTO DE TECNOLOGIAS DE LA INFORMACION Y SEGUIMIENTO DE PROGRAMAS</t>
  </si>
  <si>
    <t>JEFE DEL DEPARTAMENTO DE FORTALECIMIENTO A LA TRANSPARENCIA</t>
  </si>
  <si>
    <t>ADRIANA GUADALUPE TUCUCH PÉREZ</t>
  </si>
  <si>
    <t>JEFE DEL DEPARTAMENTO DE SEGUIMIENTO</t>
  </si>
  <si>
    <t>JEFE DEL DEPARTAMENTO DE IMPULSO A LA CULTURA DE LA TRANSPARENCIA</t>
  </si>
  <si>
    <t>JEFE DEL DEPARTAMENTO DE PAGADURIA Y VIÁTICOS</t>
  </si>
  <si>
    <t>JEFE DEL DEPARTAMENTO DE CONTROL PRESUPUESTAL</t>
  </si>
  <si>
    <t>JEFE DEL DEPARTAMENTO DE LO CONTENCIOSO</t>
  </si>
  <si>
    <t>ROSA MARTHA DÁVILA CEPEDA</t>
  </si>
  <si>
    <t>JEFATURA DE EVENTOS ESPECIALES</t>
  </si>
  <si>
    <t>JD4</t>
  </si>
  <si>
    <t>JEFE DEL DEPARTAMENTO DE NORMATIVIDAD Y ATENCIÓN</t>
  </si>
  <si>
    <t>AUXILIAR DEL DEPARTAMENTO DE INTEGRACIÓN Y CUMPLIMIENTO</t>
  </si>
  <si>
    <t>AYDE DEL ROSARIO CALVILLO FLORES</t>
  </si>
  <si>
    <t>AUXILIAR DE LA OFICIALÍA DE PARTES</t>
  </si>
  <si>
    <t>ACTUARIO DE LA SECRETARIA TÉCNICA</t>
  </si>
  <si>
    <t>AUXILIAR DEL DEPARTAMENTO DE PROCEDIMIENTOS</t>
  </si>
  <si>
    <t>SUBDIRECTORA DE EVALUACION</t>
  </si>
  <si>
    <t>GABRIELA GUILLERMO ARRIAGA</t>
  </si>
  <si>
    <t xml:space="preserve">SEGURO DE SEPARACIÓN INDIVIDUALIZADA
</t>
  </si>
  <si>
    <t>MARCELA DE LA PEÑA GARCÍA</t>
  </si>
  <si>
    <t>SUBDIRECTORA DE PROCEDIMIENTOS</t>
  </si>
  <si>
    <t>JEFE DEL DEPARTAMENTO DE ESTADÍSTICAS</t>
  </si>
  <si>
    <t>COMPENSACIÓN POR SERVICIOS DE CARÁCTER SOCIAL</t>
  </si>
  <si>
    <t>ASISTENTE DE LA  DIRECCIÓN DE ADMINISTRACIÓN Y FINANZAS</t>
  </si>
  <si>
    <t>LUIS GERARDO ZUÑIGA AYALA</t>
  </si>
  <si>
    <t>A LA DIRECCIÓN GENERAL</t>
  </si>
  <si>
    <t>ALFONSO RAÚL VILLARREAL BARRERA</t>
  </si>
  <si>
    <t>MIGUEL ÁNGEL MEDINA TORRES</t>
  </si>
  <si>
    <t>MÓNIKA ELIZABETH ZERTUCHE SÁNCHEZ</t>
  </si>
  <si>
    <t>LETICIA MARTÍNEZ FLORES</t>
  </si>
  <si>
    <t>VERÓNICA RAMOS TORRES</t>
  </si>
  <si>
    <t>IGNACIO GALINDO RAMÍREZ</t>
  </si>
  <si>
    <t>IVONE ALEJANDRA RAMÍREZ MACÍAS</t>
  </si>
  <si>
    <t>LUCÍA DEL CARMEN CASTRO RODRÍGUEZ</t>
  </si>
  <si>
    <t>NOELICA JIMÉNEZ ORTEGA</t>
  </si>
  <si>
    <t>MIGUEL ÁNGEL GARZA FELIX</t>
  </si>
  <si>
    <t>JUAN FERNANDO MARTÍNEZ MALDONADO</t>
  </si>
  <si>
    <t>MARTÍN ANTONIO VALDÉS CASAS</t>
  </si>
  <si>
    <t>JUAN ANTONIO ÁLVAREZ GAONA</t>
  </si>
  <si>
    <t>NÉSTOR ALFREDO PERICLES DÁVILA CAZARES</t>
  </si>
  <si>
    <t>AMADO JAVIER GARCÍA CASTILLO</t>
  </si>
  <si>
    <t>ISRRAEL SÁNCHEZ ORTIZ</t>
  </si>
  <si>
    <t>AUXILIAR PROYECTISTA DE LA SUDIRECCIÓN DE RESPONSABILIDADES</t>
  </si>
  <si>
    <t>A LA DIRECCIÓN DE CUMPLIMIENTO Y RESPONSABILIDADES</t>
  </si>
  <si>
    <t>Responsable: Dirección de Administración y Finanzas</t>
  </si>
  <si>
    <t>SD1</t>
  </si>
  <si>
    <t>SUBDIRECTOR DE INDICADORES Y CALIDAD</t>
  </si>
  <si>
    <t>FRANCISCA MAYELA SANCHEZ REYNA</t>
  </si>
  <si>
    <t>LUIS ORLANDO RODRIGUEZ CARMONA</t>
  </si>
  <si>
    <t>A LA UNIDAD DE TRANSPARENCIA</t>
  </si>
  <si>
    <t>A LA JEFATURA DE CONTABILIDAD</t>
  </si>
  <si>
    <t>ANA KAREN RODRIGUEZ RAMIREZ</t>
  </si>
  <si>
    <t>TITULAR DE LA UNIDAD DE TRANSPARENCIA</t>
  </si>
  <si>
    <t>ENCARGADO DE COMPRAS</t>
  </si>
  <si>
    <t>RUBI GUADALUPE SOLIS RANGEL</t>
  </si>
  <si>
    <t>ASISTENTE DE GESTION ADMINISTRATIVA</t>
  </si>
  <si>
    <t>JORGE EDUARDO GARCIA GIL</t>
  </si>
  <si>
    <t>ISSA ANHUAR  HABIB CLAVERIA</t>
  </si>
  <si>
    <t>A LA DIRECCION JURIDICA</t>
  </si>
  <si>
    <t>FRANCISO ALBERTO REBONATO RAMOS</t>
  </si>
  <si>
    <t>A LA DIRECCION DE PLANEACION Y FORTALECIMEINTO INSTITUCIONAL</t>
  </si>
  <si>
    <t>ROCIO ALEJANDRA HERRERA ZUÑIGA</t>
  </si>
  <si>
    <t>GUADALUPE ESCALON SAUCEDO</t>
  </si>
  <si>
    <t>A LA DIRECCION DE CUMPLIMIENTO Y RESPONSABILIDADES</t>
  </si>
  <si>
    <t>A LA DIRECCION DE CAPACITACION Y CULTURA DE LA TRANSPARENCIA</t>
  </si>
  <si>
    <t>ARMANDO ZAMORA CRUZ</t>
  </si>
  <si>
    <t>ELISA MARIA RAMIREZ LOPEZ</t>
  </si>
  <si>
    <t>COMISIONADA</t>
  </si>
  <si>
    <t>BERTHA ISELA MATA ORTIZ</t>
  </si>
  <si>
    <t>ISR</t>
  </si>
  <si>
    <t>PERCEPCION NETA</t>
  </si>
  <si>
    <t>RAMIRO ENRIQUE HERNANDEZ HERNANDEZ</t>
  </si>
  <si>
    <t>LEYVER ENRIQUE HERNANDEZ SUAREZ</t>
  </si>
  <si>
    <t>CHERYL LORENA VALDEZ VERASTEGUI</t>
  </si>
  <si>
    <t>LIZETH ALEJANDRA RODRIGUEZ ESCAMILLA</t>
  </si>
  <si>
    <r>
      <t>Fecha de actualizacion y/o revision:</t>
    </r>
    <r>
      <rPr>
        <b/>
        <u/>
        <sz val="14"/>
        <rFont val="Arial"/>
        <family val="2"/>
      </rPr>
      <t xml:space="preserve"> 10 de Enero de 2018</t>
    </r>
  </si>
  <si>
    <t>JEFE DEL DEPARTAMENTO DE ADMINISTRACION Y RECURSOS HUMANOS</t>
  </si>
  <si>
    <t>ENCARGADO DE LA JEFATURA DEL DEPARTAMENTO DE INFORMÁTICA</t>
  </si>
  <si>
    <t>JEFE DEL DEPARTAMENTO DE ASESORIA TEMATICA</t>
  </si>
  <si>
    <t xml:space="preserve">AUXILIAR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</si>
</sst>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3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Border="1" applyAlignment="1">
      <alignment horizontal="left" wrapText="1"/>
    </xf>
    <xf numFmtId="4" fontId="3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164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right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4" fontId="3" fillId="0" borderId="3" xfId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3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44" fontId="0" fillId="2" borderId="0" xfId="0" applyNumberForma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43" fontId="3" fillId="0" borderId="2" xfId="3" applyFont="1" applyFill="1" applyBorder="1" applyAlignment="1">
      <alignment horizontal="center" vertical="center"/>
    </xf>
    <xf numFmtId="43" fontId="3" fillId="0" borderId="2" xfId="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colors>
    <mruColors>
      <color rgb="FF99FF33"/>
      <color rgb="FFFFCCFF"/>
      <color rgb="FF993300"/>
      <color rgb="FF3366CC"/>
      <color rgb="FF66CCFF"/>
      <color rgb="FF00FFCC"/>
      <color rgb="FFCC66FF"/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304800</xdr:rowOff>
    </xdr:from>
    <xdr:to>
      <xdr:col>2</xdr:col>
      <xdr:colOff>2381250</xdr:colOff>
      <xdr:row>6</xdr:row>
      <xdr:rowOff>266700</xdr:rowOff>
    </xdr:to>
    <xdr:pic>
      <xdr:nvPicPr>
        <xdr:cNvPr id="1111" name="Picture 836" descr="logo ica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304800"/>
          <a:ext cx="376237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91"/>
  <sheetViews>
    <sheetView showGridLines="0" tabSelected="1" topLeftCell="B1" zoomScale="55" zoomScaleNormal="55" zoomScaleSheetLayoutView="55" workbookViewId="0">
      <pane xSplit="3" ySplit="8" topLeftCell="E18" activePane="bottomRight" state="frozen"/>
      <selection activeCell="B1" sqref="B1"/>
      <selection pane="topRight" activeCell="E1" sqref="E1"/>
      <selection pane="bottomLeft" activeCell="B9" sqref="B9"/>
      <selection pane="bottomRight" activeCell="C56" sqref="C56"/>
    </sheetView>
  </sheetViews>
  <sheetFormatPr baseColWidth="10" defaultRowHeight="21"/>
  <cols>
    <col min="1" max="1" width="1.5703125" style="3" hidden="1" customWidth="1"/>
    <col min="2" max="2" width="22.42578125" style="34" customWidth="1"/>
    <col min="3" max="3" width="139.42578125" style="35" bestFit="1" customWidth="1"/>
    <col min="4" max="4" width="68.140625" style="35" customWidth="1"/>
    <col min="5" max="5" width="26.85546875" style="2" customWidth="1"/>
    <col min="6" max="6" width="25.85546875" style="2" customWidth="1"/>
    <col min="7" max="7" width="18.85546875" style="2" customWidth="1"/>
    <col min="8" max="8" width="23.5703125" style="2" customWidth="1"/>
    <col min="9" max="10" width="20.140625" style="3" customWidth="1"/>
    <col min="11" max="11" width="21.28515625" style="3" customWidth="1"/>
    <col min="12" max="12" width="21.42578125" style="1" customWidth="1"/>
    <col min="13" max="13" width="31.5703125" style="1" customWidth="1"/>
    <col min="14" max="14" width="30.5703125" style="1" customWidth="1"/>
    <col min="15" max="15" width="26.140625" style="1" customWidth="1"/>
    <col min="16" max="16" width="36.85546875" style="3" customWidth="1"/>
    <col min="17" max="17" width="18.5703125" style="4" customWidth="1"/>
    <col min="18" max="18" width="34.42578125" style="4" customWidth="1"/>
    <col min="19" max="19" width="34.5703125" style="3" customWidth="1"/>
    <col min="20" max="16384" width="11.42578125" style="3"/>
  </cols>
  <sheetData>
    <row r="1" spans="1:19" ht="30">
      <c r="A1" s="28"/>
      <c r="B1" s="68" t="s">
        <v>60</v>
      </c>
      <c r="C1" s="68"/>
      <c r="D1" s="68"/>
      <c r="E1" s="68"/>
      <c r="F1" s="68"/>
      <c r="G1" s="68"/>
      <c r="H1" s="68"/>
      <c r="I1" s="68"/>
      <c r="J1" s="29"/>
      <c r="K1" s="29"/>
      <c r="L1" s="28"/>
      <c r="M1" s="28"/>
      <c r="N1" s="28"/>
      <c r="O1" s="28"/>
      <c r="P1" s="28"/>
      <c r="Q1" s="28"/>
      <c r="R1" s="28"/>
      <c r="S1" s="28"/>
    </row>
    <row r="2" spans="1:19" ht="30">
      <c r="A2" s="28"/>
      <c r="B2" s="29"/>
      <c r="C2" s="69" t="s">
        <v>150</v>
      </c>
      <c r="D2" s="69"/>
      <c r="E2" s="69"/>
      <c r="F2" s="69"/>
      <c r="G2" s="69"/>
      <c r="H2" s="69"/>
      <c r="I2" s="69"/>
      <c r="J2" s="55"/>
      <c r="K2" s="28"/>
      <c r="L2" s="28"/>
      <c r="M2" s="28"/>
      <c r="N2" s="28"/>
      <c r="O2" s="28"/>
      <c r="P2" s="28"/>
      <c r="Q2" s="28"/>
      <c r="R2" s="28"/>
      <c r="S2" s="28"/>
    </row>
    <row r="3" spans="1:19" ht="30">
      <c r="A3" s="28"/>
      <c r="B3" s="29"/>
      <c r="C3" s="69" t="s">
        <v>119</v>
      </c>
      <c r="D3" s="69"/>
      <c r="E3" s="69"/>
      <c r="F3" s="69"/>
      <c r="G3" s="69"/>
      <c r="H3" s="69"/>
      <c r="I3" s="69"/>
      <c r="J3" s="55"/>
      <c r="K3" s="28"/>
      <c r="L3" s="28"/>
      <c r="M3" s="28"/>
      <c r="N3" s="28"/>
      <c r="O3" s="28"/>
      <c r="P3" s="28"/>
      <c r="Q3" s="28"/>
      <c r="R3" s="28"/>
      <c r="S3" s="28"/>
    </row>
    <row r="4" spans="1:19">
      <c r="A4" s="28"/>
      <c r="B4" s="40"/>
      <c r="C4" s="69"/>
      <c r="D4" s="69"/>
      <c r="E4" s="69"/>
      <c r="F4" s="69"/>
      <c r="G4" s="69"/>
      <c r="H4" s="69"/>
      <c r="I4" s="69"/>
      <c r="J4" s="55"/>
      <c r="K4" s="59"/>
      <c r="L4" s="28"/>
      <c r="M4" s="28"/>
      <c r="N4" s="28"/>
      <c r="O4" s="28"/>
      <c r="P4" s="28"/>
      <c r="Q4" s="28"/>
      <c r="R4" s="28"/>
      <c r="S4" s="28"/>
    </row>
    <row r="5" spans="1:19">
      <c r="A5" s="28"/>
      <c r="B5" s="40"/>
      <c r="C5" s="56"/>
      <c r="D5" s="56"/>
      <c r="E5" s="31"/>
      <c r="F5" s="32"/>
      <c r="G5" s="33"/>
      <c r="H5" s="30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21.75" thickBot="1"/>
    <row r="7" spans="1:19" ht="24" thickBot="1">
      <c r="E7" s="73" t="s">
        <v>42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5"/>
    </row>
    <row r="8" spans="1:19" s="5" customFormat="1" ht="117" thickBot="1">
      <c r="B8" s="22" t="s">
        <v>2</v>
      </c>
      <c r="C8" s="42" t="s">
        <v>3</v>
      </c>
      <c r="D8" s="42" t="s">
        <v>4</v>
      </c>
      <c r="E8" s="22" t="s">
        <v>37</v>
      </c>
      <c r="F8" s="22" t="s">
        <v>38</v>
      </c>
      <c r="G8" s="22" t="s">
        <v>36</v>
      </c>
      <c r="H8" s="22" t="s">
        <v>39</v>
      </c>
      <c r="I8" s="22" t="s">
        <v>40</v>
      </c>
      <c r="J8" s="22" t="s">
        <v>144</v>
      </c>
      <c r="K8" s="22" t="s">
        <v>145</v>
      </c>
      <c r="L8" s="43" t="s">
        <v>41</v>
      </c>
      <c r="M8" s="22" t="s">
        <v>5</v>
      </c>
      <c r="N8" s="22" t="s">
        <v>6</v>
      </c>
      <c r="O8" s="22" t="s">
        <v>7</v>
      </c>
      <c r="P8" s="22" t="s">
        <v>22</v>
      </c>
      <c r="Q8" s="22" t="s">
        <v>48</v>
      </c>
      <c r="R8" s="22" t="s">
        <v>43</v>
      </c>
      <c r="S8" s="22" t="s">
        <v>93</v>
      </c>
    </row>
    <row r="9" spans="1:19" s="23" customFormat="1">
      <c r="A9" s="46"/>
      <c r="B9" s="47" t="s">
        <v>26</v>
      </c>
      <c r="C9" s="57" t="s">
        <v>58</v>
      </c>
      <c r="D9" s="57" t="s">
        <v>16</v>
      </c>
      <c r="E9" s="48">
        <f>24566.77*2</f>
        <v>49133.54</v>
      </c>
      <c r="F9" s="48">
        <f>31600.15*2</f>
        <v>63200.3</v>
      </c>
      <c r="G9" s="49">
        <v>0</v>
      </c>
      <c r="H9" s="48">
        <f t="shared" ref="H9:H14" si="0">365.1*2</f>
        <v>730.2</v>
      </c>
      <c r="I9" s="49">
        <f t="shared" ref="I9:I16" si="1">E9+F9+G9+H9</f>
        <v>113064.04</v>
      </c>
      <c r="J9" s="49">
        <v>31932.720000000001</v>
      </c>
      <c r="K9" s="49">
        <f>+I9-J9</f>
        <v>81131.319999999992</v>
      </c>
      <c r="L9" s="49">
        <v>2740</v>
      </c>
      <c r="M9" s="64">
        <v>18844.009999999998</v>
      </c>
      <c r="N9" s="64">
        <v>150752.04999999999</v>
      </c>
      <c r="O9" s="47" t="s">
        <v>0</v>
      </c>
      <c r="P9" s="50" t="s">
        <v>47</v>
      </c>
      <c r="Q9" s="48">
        <v>2702.23</v>
      </c>
      <c r="R9" s="51">
        <v>12000</v>
      </c>
      <c r="S9" s="48">
        <f>5616.69*2</f>
        <v>11233.38</v>
      </c>
    </row>
    <row r="10" spans="1:19" s="46" customFormat="1">
      <c r="B10" s="47" t="s">
        <v>26</v>
      </c>
      <c r="C10" s="57" t="s">
        <v>59</v>
      </c>
      <c r="D10" s="57" t="s">
        <v>101</v>
      </c>
      <c r="E10" s="48">
        <f>24566.77*2</f>
        <v>49133.54</v>
      </c>
      <c r="F10" s="48">
        <f>31600.15*2</f>
        <v>63200.3</v>
      </c>
      <c r="G10" s="49">
        <v>0</v>
      </c>
      <c r="H10" s="48">
        <f t="shared" si="0"/>
        <v>730.2</v>
      </c>
      <c r="I10" s="49">
        <f t="shared" si="1"/>
        <v>113064.04</v>
      </c>
      <c r="J10" s="49">
        <v>31932.720000000001</v>
      </c>
      <c r="K10" s="49">
        <f t="shared" ref="K10:K59" si="2">+I10-J10</f>
        <v>81131.319999999992</v>
      </c>
      <c r="L10" s="49">
        <v>2740</v>
      </c>
      <c r="M10" s="64">
        <v>18844.009999999998</v>
      </c>
      <c r="N10" s="64">
        <v>150752.04999999999</v>
      </c>
      <c r="O10" s="47" t="s">
        <v>0</v>
      </c>
      <c r="P10" s="50" t="s">
        <v>47</v>
      </c>
      <c r="Q10" s="48">
        <v>2702.23</v>
      </c>
      <c r="R10" s="51">
        <v>12000</v>
      </c>
      <c r="S10" s="48">
        <f>5616.69*2</f>
        <v>11233.38</v>
      </c>
    </row>
    <row r="11" spans="1:19" s="23" customFormat="1">
      <c r="A11" s="46"/>
      <c r="B11" s="47" t="s">
        <v>26</v>
      </c>
      <c r="C11" s="57" t="s">
        <v>59</v>
      </c>
      <c r="D11" s="57" t="s">
        <v>18</v>
      </c>
      <c r="E11" s="48">
        <f>24566.77*2</f>
        <v>49133.54</v>
      </c>
      <c r="F11" s="48">
        <f>31600.15*2</f>
        <v>63200.3</v>
      </c>
      <c r="G11" s="49">
        <v>0</v>
      </c>
      <c r="H11" s="48">
        <f t="shared" si="0"/>
        <v>730.2</v>
      </c>
      <c r="I11" s="49">
        <f t="shared" si="1"/>
        <v>113064.04</v>
      </c>
      <c r="J11" s="49">
        <v>31932.720000000001</v>
      </c>
      <c r="K11" s="49">
        <f t="shared" si="2"/>
        <v>81131.319999999992</v>
      </c>
      <c r="L11" s="49">
        <v>2740</v>
      </c>
      <c r="M11" s="64">
        <v>18844.009999999998</v>
      </c>
      <c r="N11" s="64">
        <v>150752.04999999999</v>
      </c>
      <c r="O11" s="47" t="s">
        <v>0</v>
      </c>
      <c r="P11" s="50" t="s">
        <v>47</v>
      </c>
      <c r="Q11" s="48">
        <v>2702.23</v>
      </c>
      <c r="R11" s="51">
        <v>12000</v>
      </c>
      <c r="S11" s="48">
        <f>5616.69*2</f>
        <v>11233.38</v>
      </c>
    </row>
    <row r="12" spans="1:19" s="23" customFormat="1">
      <c r="A12" s="46"/>
      <c r="B12" s="47" t="s">
        <v>26</v>
      </c>
      <c r="C12" s="57" t="s">
        <v>59</v>
      </c>
      <c r="D12" s="57" t="s">
        <v>10</v>
      </c>
      <c r="E12" s="48">
        <f>24566.77*2</f>
        <v>49133.54</v>
      </c>
      <c r="F12" s="48">
        <f>31600.15*2</f>
        <v>63200.3</v>
      </c>
      <c r="G12" s="49">
        <v>0</v>
      </c>
      <c r="H12" s="48">
        <f t="shared" si="0"/>
        <v>730.2</v>
      </c>
      <c r="I12" s="49">
        <f t="shared" si="1"/>
        <v>113064.04</v>
      </c>
      <c r="J12" s="49">
        <v>31932.720000000001</v>
      </c>
      <c r="K12" s="49">
        <f t="shared" si="2"/>
        <v>81131.319999999992</v>
      </c>
      <c r="L12" s="49">
        <v>2740</v>
      </c>
      <c r="M12" s="64">
        <v>11459.25</v>
      </c>
      <c r="N12" s="64">
        <v>91674.01</v>
      </c>
      <c r="O12" s="47" t="s">
        <v>0</v>
      </c>
      <c r="P12" s="50" t="s">
        <v>47</v>
      </c>
      <c r="Q12" s="48">
        <v>2702.23</v>
      </c>
      <c r="R12" s="51">
        <v>12000</v>
      </c>
      <c r="S12" s="48">
        <f>5616.69*2</f>
        <v>11233.38</v>
      </c>
    </row>
    <row r="13" spans="1:19" s="23" customFormat="1">
      <c r="A13" s="46"/>
      <c r="B13" s="47" t="s">
        <v>26</v>
      </c>
      <c r="C13" s="57" t="s">
        <v>142</v>
      </c>
      <c r="D13" s="57" t="s">
        <v>143</v>
      </c>
      <c r="E13" s="48">
        <f>24566.77*2</f>
        <v>49133.54</v>
      </c>
      <c r="F13" s="48">
        <f>31600.15*2</f>
        <v>63200.3</v>
      </c>
      <c r="G13" s="49">
        <v>0</v>
      </c>
      <c r="H13" s="48">
        <f t="shared" si="0"/>
        <v>730.2</v>
      </c>
      <c r="I13" s="49">
        <f t="shared" si="1"/>
        <v>113064.04</v>
      </c>
      <c r="J13" s="49">
        <v>31932.720000000001</v>
      </c>
      <c r="K13" s="49">
        <f t="shared" si="2"/>
        <v>81131.319999999992</v>
      </c>
      <c r="L13" s="49">
        <v>2740</v>
      </c>
      <c r="M13" s="64">
        <v>3140.67</v>
      </c>
      <c r="N13" s="64">
        <v>25125.34</v>
      </c>
      <c r="O13" s="47" t="s">
        <v>0</v>
      </c>
      <c r="P13" s="50" t="s">
        <v>47</v>
      </c>
      <c r="Q13" s="48">
        <v>2702.23</v>
      </c>
      <c r="R13" s="51">
        <v>12000</v>
      </c>
      <c r="S13" s="48">
        <f>5616.69*2</f>
        <v>11233.38</v>
      </c>
    </row>
    <row r="14" spans="1:19" s="23" customFormat="1">
      <c r="A14" s="46"/>
      <c r="B14" s="47" t="s">
        <v>27</v>
      </c>
      <c r="C14" s="57" t="s">
        <v>17</v>
      </c>
      <c r="D14" s="57" t="s">
        <v>102</v>
      </c>
      <c r="E14" s="49">
        <f>16523.8*2</f>
        <v>33047.599999999999</v>
      </c>
      <c r="F14" s="49">
        <f>19535.68*2</f>
        <v>39071.360000000001</v>
      </c>
      <c r="G14" s="49">
        <f>3255.94*2</f>
        <v>6511.88</v>
      </c>
      <c r="H14" s="48">
        <f t="shared" si="0"/>
        <v>730.2</v>
      </c>
      <c r="I14" s="49">
        <f t="shared" si="1"/>
        <v>79361.039999999994</v>
      </c>
      <c r="J14" s="49">
        <v>20531.189999999999</v>
      </c>
      <c r="K14" s="49">
        <f t="shared" si="2"/>
        <v>58829.849999999991</v>
      </c>
      <c r="L14" s="49">
        <v>1790</v>
      </c>
      <c r="M14" s="64">
        <v>13226.84</v>
      </c>
      <c r="N14" s="64">
        <v>105814.72</v>
      </c>
      <c r="O14" s="47" t="s">
        <v>0</v>
      </c>
      <c r="P14" s="50" t="s">
        <v>47</v>
      </c>
      <c r="Q14" s="48">
        <v>1896.73</v>
      </c>
      <c r="R14" s="51">
        <v>12000</v>
      </c>
      <c r="S14" s="48">
        <f>3605.95*2</f>
        <v>7211.9</v>
      </c>
    </row>
    <row r="15" spans="1:19" s="23" customFormat="1">
      <c r="A15" s="46"/>
      <c r="B15" s="47" t="s">
        <v>28</v>
      </c>
      <c r="C15" s="57" t="s">
        <v>52</v>
      </c>
      <c r="D15" s="57" t="s">
        <v>103</v>
      </c>
      <c r="E15" s="48">
        <f>8301.23*2</f>
        <v>16602.46</v>
      </c>
      <c r="F15" s="48">
        <f>9451.85*2</f>
        <v>18903.7</v>
      </c>
      <c r="G15" s="48">
        <f>1575.32*2</f>
        <v>3150.64</v>
      </c>
      <c r="H15" s="48">
        <f>364.45*2</f>
        <v>728.9</v>
      </c>
      <c r="I15" s="49">
        <f t="shared" si="1"/>
        <v>39385.700000000004</v>
      </c>
      <c r="J15" s="49">
        <v>8185.07</v>
      </c>
      <c r="K15" s="49">
        <f t="shared" si="2"/>
        <v>31200.630000000005</v>
      </c>
      <c r="L15" s="49">
        <v>1295</v>
      </c>
      <c r="M15" s="64">
        <v>6564.28</v>
      </c>
      <c r="N15" s="64">
        <v>52514.27</v>
      </c>
      <c r="O15" s="47" t="s">
        <v>0</v>
      </c>
      <c r="P15" s="50" t="s">
        <v>47</v>
      </c>
      <c r="Q15" s="48">
        <v>941.32</v>
      </c>
      <c r="R15" s="51">
        <v>12000</v>
      </c>
      <c r="S15" s="48">
        <f>1775.31*2</f>
        <v>3550.62</v>
      </c>
    </row>
    <row r="16" spans="1:19" s="23" customFormat="1">
      <c r="A16" s="46"/>
      <c r="B16" s="47" t="s">
        <v>28</v>
      </c>
      <c r="C16" s="57" t="s">
        <v>66</v>
      </c>
      <c r="D16" s="57" t="s">
        <v>104</v>
      </c>
      <c r="E16" s="48">
        <f>8301.23*2</f>
        <v>16602.46</v>
      </c>
      <c r="F16" s="48">
        <f>9451.85*2</f>
        <v>18903.7</v>
      </c>
      <c r="G16" s="48">
        <f>1575.32*2</f>
        <v>3150.64</v>
      </c>
      <c r="H16" s="48">
        <f>364.45*2</f>
        <v>728.9</v>
      </c>
      <c r="I16" s="49">
        <f t="shared" si="1"/>
        <v>39385.700000000004</v>
      </c>
      <c r="J16" s="49">
        <v>8185.07</v>
      </c>
      <c r="K16" s="49">
        <f t="shared" si="2"/>
        <v>31200.630000000005</v>
      </c>
      <c r="L16" s="49">
        <v>1295</v>
      </c>
      <c r="M16" s="64">
        <v>6564.28</v>
      </c>
      <c r="N16" s="64">
        <v>52514.27</v>
      </c>
      <c r="O16" s="47" t="s">
        <v>0</v>
      </c>
      <c r="P16" s="50" t="s">
        <v>47</v>
      </c>
      <c r="Q16" s="48">
        <v>941.32</v>
      </c>
      <c r="R16" s="51">
        <v>12000</v>
      </c>
      <c r="S16" s="48">
        <f>1775.31*2</f>
        <v>3550.62</v>
      </c>
    </row>
    <row r="17" spans="1:19" s="23" customFormat="1">
      <c r="A17" s="46"/>
      <c r="B17" s="47" t="s">
        <v>67</v>
      </c>
      <c r="C17" s="57" t="s">
        <v>68</v>
      </c>
      <c r="D17" s="57" t="s">
        <v>105</v>
      </c>
      <c r="E17" s="48">
        <v>12602.46</v>
      </c>
      <c r="F17" s="48">
        <v>18903.7</v>
      </c>
      <c r="G17" s="48">
        <v>3150.64</v>
      </c>
      <c r="H17" s="48">
        <v>728.9</v>
      </c>
      <c r="I17" s="49">
        <v>35385.700000000004</v>
      </c>
      <c r="J17" s="49">
        <v>6985.07</v>
      </c>
      <c r="K17" s="49">
        <f t="shared" si="2"/>
        <v>28400.630000000005</v>
      </c>
      <c r="L17" s="49">
        <v>1295</v>
      </c>
      <c r="M17" s="64">
        <v>5897.62</v>
      </c>
      <c r="N17" s="64">
        <v>47180.93</v>
      </c>
      <c r="O17" s="47" t="s">
        <v>0</v>
      </c>
      <c r="P17" s="50" t="s">
        <v>47</v>
      </c>
      <c r="Q17" s="48">
        <v>941.32</v>
      </c>
      <c r="R17" s="51">
        <v>12000</v>
      </c>
      <c r="S17" s="48">
        <f>1575.31*2</f>
        <v>3150.62</v>
      </c>
    </row>
    <row r="18" spans="1:19" s="23" customFormat="1">
      <c r="A18" s="46"/>
      <c r="B18" s="47" t="s">
        <v>67</v>
      </c>
      <c r="C18" s="57" t="s">
        <v>69</v>
      </c>
      <c r="D18" s="57" t="s">
        <v>70</v>
      </c>
      <c r="E18" s="48">
        <v>12602.46</v>
      </c>
      <c r="F18" s="48">
        <v>18903.7</v>
      </c>
      <c r="G18" s="48">
        <v>3150.64</v>
      </c>
      <c r="H18" s="48">
        <v>728.9</v>
      </c>
      <c r="I18" s="49">
        <v>35385.700000000004</v>
      </c>
      <c r="J18" s="49">
        <v>6985.07</v>
      </c>
      <c r="K18" s="49">
        <f t="shared" si="2"/>
        <v>28400.630000000005</v>
      </c>
      <c r="L18" s="49">
        <v>1295</v>
      </c>
      <c r="M18" s="64">
        <v>5897.62</v>
      </c>
      <c r="N18" s="64">
        <v>47180.93</v>
      </c>
      <c r="O18" s="47" t="s">
        <v>0</v>
      </c>
      <c r="P18" s="50" t="s">
        <v>47</v>
      </c>
      <c r="Q18" s="48">
        <v>941.32</v>
      </c>
      <c r="R18" s="51">
        <v>12000</v>
      </c>
      <c r="S18" s="48">
        <f>1575.31*2</f>
        <v>3150.62</v>
      </c>
    </row>
    <row r="19" spans="1:19" s="23" customFormat="1">
      <c r="A19" s="46"/>
      <c r="B19" s="47" t="s">
        <v>120</v>
      </c>
      <c r="C19" s="57" t="s">
        <v>71</v>
      </c>
      <c r="D19" s="57" t="s">
        <v>25</v>
      </c>
      <c r="E19" s="48">
        <f>4451.95*2</f>
        <v>8903.9</v>
      </c>
      <c r="F19" s="48">
        <f>6677.93*2</f>
        <v>13355.86</v>
      </c>
      <c r="G19" s="48">
        <f>1112.99*2</f>
        <v>2225.98</v>
      </c>
      <c r="H19" s="48">
        <f>265.24*2</f>
        <v>530.48</v>
      </c>
      <c r="I19" s="49">
        <f>E19+F19+G19+H19</f>
        <v>25016.22</v>
      </c>
      <c r="J19" s="49">
        <v>4346.4399999999996</v>
      </c>
      <c r="K19" s="49">
        <f t="shared" si="2"/>
        <v>20669.780000000002</v>
      </c>
      <c r="L19" s="49">
        <v>740</v>
      </c>
      <c r="M19" s="64">
        <v>4169.37</v>
      </c>
      <c r="N19" s="64">
        <v>33354.959999999999</v>
      </c>
      <c r="O19" s="47" t="s">
        <v>0</v>
      </c>
      <c r="P19" s="50" t="s">
        <v>47</v>
      </c>
      <c r="Q19" s="48">
        <v>185.44</v>
      </c>
      <c r="R19" s="51">
        <v>12000</v>
      </c>
      <c r="S19" s="48" t="s">
        <v>54</v>
      </c>
    </row>
    <row r="20" spans="1:19" s="23" customFormat="1">
      <c r="A20" s="46"/>
      <c r="B20" s="47" t="s">
        <v>120</v>
      </c>
      <c r="C20" s="57" t="s">
        <v>91</v>
      </c>
      <c r="D20" s="57" t="s">
        <v>92</v>
      </c>
      <c r="E20" s="48">
        <f>4451.95*2</f>
        <v>8903.9</v>
      </c>
      <c r="F20" s="48">
        <f>6677.93*2</f>
        <v>13355.86</v>
      </c>
      <c r="G20" s="48">
        <f>1112.99*2</f>
        <v>2225.98</v>
      </c>
      <c r="H20" s="48">
        <f>265.24*2</f>
        <v>530.48</v>
      </c>
      <c r="I20" s="49">
        <f>E20+F20+G20+H20</f>
        <v>25016.22</v>
      </c>
      <c r="J20" s="49">
        <v>4346.4399999999996</v>
      </c>
      <c r="K20" s="49">
        <f t="shared" si="2"/>
        <v>20669.780000000002</v>
      </c>
      <c r="L20" s="49">
        <v>740</v>
      </c>
      <c r="M20" s="64">
        <v>4169.37</v>
      </c>
      <c r="N20" s="64">
        <v>33354.959999999999</v>
      </c>
      <c r="O20" s="47" t="s">
        <v>0</v>
      </c>
      <c r="P20" s="50" t="s">
        <v>47</v>
      </c>
      <c r="Q20" s="48">
        <v>280.17</v>
      </c>
      <c r="R20" s="51">
        <v>12000</v>
      </c>
      <c r="S20" s="48" t="s">
        <v>54</v>
      </c>
    </row>
    <row r="21" spans="1:19" s="23" customFormat="1">
      <c r="A21" s="46"/>
      <c r="B21" s="47" t="s">
        <v>120</v>
      </c>
      <c r="C21" s="57" t="s">
        <v>121</v>
      </c>
      <c r="D21" s="57" t="s">
        <v>9</v>
      </c>
      <c r="E21" s="48">
        <v>8903.9</v>
      </c>
      <c r="F21" s="48">
        <v>13355.86</v>
      </c>
      <c r="G21" s="48">
        <v>2225.98</v>
      </c>
      <c r="H21" s="48">
        <v>530.48</v>
      </c>
      <c r="I21" s="49">
        <v>25016.22</v>
      </c>
      <c r="J21" s="49">
        <v>4346.4399999999996</v>
      </c>
      <c r="K21" s="49">
        <f t="shared" si="2"/>
        <v>20669.780000000002</v>
      </c>
      <c r="L21" s="49">
        <v>740</v>
      </c>
      <c r="M21" s="64">
        <v>4045.43</v>
      </c>
      <c r="N21" s="64">
        <v>32363.439999999999</v>
      </c>
      <c r="O21" s="47" t="s">
        <v>0</v>
      </c>
      <c r="P21" s="50" t="s">
        <v>47</v>
      </c>
      <c r="Q21" s="48">
        <v>178.14</v>
      </c>
      <c r="R21" s="51">
        <v>12000</v>
      </c>
      <c r="S21" s="48" t="s">
        <v>54</v>
      </c>
    </row>
    <row r="22" spans="1:19" s="23" customFormat="1">
      <c r="A22" s="46"/>
      <c r="B22" s="47" t="s">
        <v>120</v>
      </c>
      <c r="C22" s="57" t="s">
        <v>64</v>
      </c>
      <c r="D22" s="57" t="s">
        <v>116</v>
      </c>
      <c r="E22" s="48">
        <v>9780.68</v>
      </c>
      <c r="F22" s="48">
        <v>10171.02</v>
      </c>
      <c r="G22" s="48">
        <v>1695.18</v>
      </c>
      <c r="H22" s="48">
        <v>394.78</v>
      </c>
      <c r="I22" s="48">
        <v>22041.66</v>
      </c>
      <c r="J22" s="49">
        <v>3646.82</v>
      </c>
      <c r="K22" s="49">
        <f>+I22-J22</f>
        <v>18394.84</v>
      </c>
      <c r="L22" s="48">
        <v>690</v>
      </c>
      <c r="M22" s="65">
        <v>3859.52</v>
      </c>
      <c r="N22" s="65">
        <v>30876.16</v>
      </c>
      <c r="O22" s="50" t="s">
        <v>0</v>
      </c>
      <c r="P22" s="50" t="s">
        <v>47</v>
      </c>
      <c r="Q22" s="48">
        <v>178.14</v>
      </c>
      <c r="R22" s="51">
        <v>12000</v>
      </c>
      <c r="S22" s="48" t="s">
        <v>54</v>
      </c>
    </row>
    <row r="23" spans="1:19" s="23" customFormat="1">
      <c r="A23" s="46"/>
      <c r="B23" s="47" t="s">
        <v>29</v>
      </c>
      <c r="C23" s="57" t="s">
        <v>72</v>
      </c>
      <c r="D23" s="57" t="s">
        <v>61</v>
      </c>
      <c r="E23" s="48">
        <f>3938.27*2</f>
        <v>7876.54</v>
      </c>
      <c r="F23" s="48">
        <f>5907.4*2</f>
        <v>11814.8</v>
      </c>
      <c r="G23" s="48">
        <f>984.57*2</f>
        <v>1969.14</v>
      </c>
      <c r="H23" s="48">
        <f>236.69*2</f>
        <v>473.38</v>
      </c>
      <c r="I23" s="48">
        <f>E23+F23+G23+H23</f>
        <v>22133.86</v>
      </c>
      <c r="J23" s="49">
        <v>3668.51</v>
      </c>
      <c r="K23" s="49">
        <f t="shared" si="2"/>
        <v>18465.349999999999</v>
      </c>
      <c r="L23" s="48">
        <v>740</v>
      </c>
      <c r="M23" s="64">
        <v>3688.98</v>
      </c>
      <c r="N23" s="64">
        <v>29511.81</v>
      </c>
      <c r="O23" s="47" t="s">
        <v>0</v>
      </c>
      <c r="P23" s="50" t="s">
        <v>47</v>
      </c>
      <c r="Q23" s="48">
        <v>157.85</v>
      </c>
      <c r="R23" s="51">
        <v>12000</v>
      </c>
      <c r="S23" s="48" t="s">
        <v>54</v>
      </c>
    </row>
    <row r="24" spans="1:19" s="23" customFormat="1">
      <c r="A24" s="46"/>
      <c r="B24" s="47" t="s">
        <v>29</v>
      </c>
      <c r="C24" s="57" t="s">
        <v>73</v>
      </c>
      <c r="D24" s="57" t="s">
        <v>106</v>
      </c>
      <c r="E24" s="48">
        <f>3938.27*2</f>
        <v>7876.54</v>
      </c>
      <c r="F24" s="48">
        <f>5907.4*2</f>
        <v>11814.8</v>
      </c>
      <c r="G24" s="48">
        <f>984.57*2</f>
        <v>1969.14</v>
      </c>
      <c r="H24" s="48">
        <f>236.69*2</f>
        <v>473.38</v>
      </c>
      <c r="I24" s="48">
        <f>E24+F24+G24+H24</f>
        <v>22133.86</v>
      </c>
      <c r="J24" s="49">
        <v>3668.51</v>
      </c>
      <c r="K24" s="49">
        <f t="shared" si="2"/>
        <v>18465.349999999999</v>
      </c>
      <c r="L24" s="48">
        <v>740</v>
      </c>
      <c r="M24" s="64">
        <v>3688.98</v>
      </c>
      <c r="N24" s="64">
        <v>29511.81</v>
      </c>
      <c r="O24" s="47" t="s">
        <v>0</v>
      </c>
      <c r="P24" s="50" t="s">
        <v>47</v>
      </c>
      <c r="Q24" s="48">
        <v>220.11</v>
      </c>
      <c r="R24" s="51">
        <v>12000</v>
      </c>
      <c r="S24" s="48" t="s">
        <v>54</v>
      </c>
    </row>
    <row r="25" spans="1:19" s="53" customFormat="1">
      <c r="A25" s="46"/>
      <c r="B25" s="47" t="s">
        <v>29</v>
      </c>
      <c r="C25" s="57" t="s">
        <v>127</v>
      </c>
      <c r="D25" s="57" t="s">
        <v>11</v>
      </c>
      <c r="E25" s="48">
        <f>3938.27*2</f>
        <v>7876.54</v>
      </c>
      <c r="F25" s="48">
        <f>5907.4*2</f>
        <v>11814.8</v>
      </c>
      <c r="G25" s="48">
        <f>984.57*2</f>
        <v>1969.14</v>
      </c>
      <c r="H25" s="48">
        <f>236.69*2</f>
        <v>473.38</v>
      </c>
      <c r="I25" s="48">
        <f>E25+F25+G25+H25</f>
        <v>22133.86</v>
      </c>
      <c r="J25" s="49">
        <v>3668.51</v>
      </c>
      <c r="K25" s="49">
        <f t="shared" si="2"/>
        <v>18465.349999999999</v>
      </c>
      <c r="L25" s="48">
        <v>740</v>
      </c>
      <c r="M25" s="64">
        <v>3688.98</v>
      </c>
      <c r="N25" s="64">
        <v>29511.81</v>
      </c>
      <c r="O25" s="47" t="s">
        <v>0</v>
      </c>
      <c r="P25" s="50" t="s">
        <v>47</v>
      </c>
      <c r="Q25" s="48">
        <v>171.12</v>
      </c>
      <c r="R25" s="51">
        <v>12000</v>
      </c>
      <c r="S25" s="48" t="s">
        <v>54</v>
      </c>
    </row>
    <row r="26" spans="1:19" s="23" customFormat="1">
      <c r="A26" s="46"/>
      <c r="B26" s="50" t="s">
        <v>29</v>
      </c>
      <c r="C26" s="60" t="s">
        <v>95</v>
      </c>
      <c r="D26" s="60" t="s">
        <v>107</v>
      </c>
      <c r="E26" s="48">
        <f>3938.27*2</f>
        <v>7876.54</v>
      </c>
      <c r="F26" s="48">
        <f>5907.4*2</f>
        <v>11814.8</v>
      </c>
      <c r="G26" s="48">
        <f>984.57*2</f>
        <v>1969.14</v>
      </c>
      <c r="H26" s="48">
        <f>236.69*2</f>
        <v>473.38</v>
      </c>
      <c r="I26" s="48">
        <f>E26+F26+G26+H26</f>
        <v>22133.86</v>
      </c>
      <c r="J26" s="49">
        <v>3668.51</v>
      </c>
      <c r="K26" s="49">
        <f t="shared" si="2"/>
        <v>18465.349999999999</v>
      </c>
      <c r="L26" s="48">
        <v>740</v>
      </c>
      <c r="M26" s="64">
        <v>3688.98</v>
      </c>
      <c r="N26" s="64">
        <v>29511.81</v>
      </c>
      <c r="O26" s="47" t="s">
        <v>0</v>
      </c>
      <c r="P26" s="50" t="s">
        <v>47</v>
      </c>
      <c r="Q26" s="48">
        <v>142.97</v>
      </c>
      <c r="R26" s="51">
        <v>12000</v>
      </c>
      <c r="S26" s="48" t="s">
        <v>54</v>
      </c>
    </row>
    <row r="27" spans="1:19" s="23" customFormat="1">
      <c r="A27" s="46"/>
      <c r="B27" s="47" t="s">
        <v>30</v>
      </c>
      <c r="C27" s="57" t="s">
        <v>23</v>
      </c>
      <c r="D27" s="57" t="s">
        <v>1</v>
      </c>
      <c r="E27" s="48">
        <v>9780.68</v>
      </c>
      <c r="F27" s="48">
        <v>10171.02</v>
      </c>
      <c r="G27" s="48">
        <v>1695.18</v>
      </c>
      <c r="H27" s="48">
        <v>394.78</v>
      </c>
      <c r="I27" s="48">
        <v>22041.66</v>
      </c>
      <c r="J27" s="49">
        <v>3646.82</v>
      </c>
      <c r="K27" s="49">
        <f t="shared" si="2"/>
        <v>18394.84</v>
      </c>
      <c r="L27" s="48">
        <v>690</v>
      </c>
      <c r="M27" s="65">
        <v>3673.61</v>
      </c>
      <c r="N27" s="65">
        <v>29388.880000000001</v>
      </c>
      <c r="O27" s="50" t="s">
        <v>0</v>
      </c>
      <c r="P27" s="50" t="s">
        <v>47</v>
      </c>
      <c r="Q27" s="48">
        <v>407.01</v>
      </c>
      <c r="R27" s="51">
        <v>12000</v>
      </c>
      <c r="S27" s="48" t="s">
        <v>54</v>
      </c>
    </row>
    <row r="28" spans="1:19" s="23" customFormat="1">
      <c r="A28" s="46"/>
      <c r="B28" s="50" t="s">
        <v>30</v>
      </c>
      <c r="C28" s="57" t="s">
        <v>130</v>
      </c>
      <c r="D28" s="57" t="s">
        <v>63</v>
      </c>
      <c r="E28" s="48">
        <v>9780.68</v>
      </c>
      <c r="F28" s="48">
        <v>10171.02</v>
      </c>
      <c r="G28" s="48">
        <v>1695.18</v>
      </c>
      <c r="H28" s="48">
        <v>394.78</v>
      </c>
      <c r="I28" s="48">
        <v>22041.66</v>
      </c>
      <c r="J28" s="49">
        <v>3646.82</v>
      </c>
      <c r="K28" s="49">
        <f t="shared" si="2"/>
        <v>18394.84</v>
      </c>
      <c r="L28" s="48">
        <v>690</v>
      </c>
      <c r="M28" s="65">
        <v>3262.92</v>
      </c>
      <c r="N28" s="65">
        <v>26103.38</v>
      </c>
      <c r="O28" s="50" t="s">
        <v>0</v>
      </c>
      <c r="P28" s="50" t="s">
        <v>47</v>
      </c>
      <c r="Q28" s="48">
        <v>178.14</v>
      </c>
      <c r="R28" s="51">
        <v>12000</v>
      </c>
      <c r="S28" s="48" t="s">
        <v>54</v>
      </c>
    </row>
    <row r="29" spans="1:19" s="23" customFormat="1">
      <c r="A29" s="46"/>
      <c r="B29" s="47" t="s">
        <v>31</v>
      </c>
      <c r="C29" s="57" t="s">
        <v>151</v>
      </c>
      <c r="D29" s="57" t="s">
        <v>146</v>
      </c>
      <c r="E29" s="48">
        <f t="shared" ref="E29:E39" si="3">4308.16*2</f>
        <v>8616.32</v>
      </c>
      <c r="F29" s="48">
        <f t="shared" ref="F29:F39" si="4">4212.24*2</f>
        <v>8424.48</v>
      </c>
      <c r="G29" s="48">
        <f t="shared" ref="G29:G39" si="5">702.04*2</f>
        <v>1404.08</v>
      </c>
      <c r="H29" s="48">
        <f t="shared" ref="H29:H39" si="6">155.64*2</f>
        <v>311.27999999999997</v>
      </c>
      <c r="I29" s="48">
        <f t="shared" ref="I29" si="7">E29+F29+G29+H29</f>
        <v>18756.159999999996</v>
      </c>
      <c r="J29" s="49">
        <v>2911.94</v>
      </c>
      <c r="K29" s="49">
        <f t="shared" si="2"/>
        <v>15844.219999999996</v>
      </c>
      <c r="L29" s="48">
        <v>635</v>
      </c>
      <c r="M29" s="65">
        <v>347.34</v>
      </c>
      <c r="N29" s="65">
        <v>2778.71</v>
      </c>
      <c r="O29" s="50" t="s">
        <v>0</v>
      </c>
      <c r="P29" s="50" t="s">
        <v>47</v>
      </c>
      <c r="Q29" s="48">
        <v>186.52</v>
      </c>
      <c r="R29" s="51">
        <v>12000</v>
      </c>
      <c r="S29" s="48" t="s">
        <v>54</v>
      </c>
    </row>
    <row r="30" spans="1:19" s="23" customFormat="1">
      <c r="A30" s="46"/>
      <c r="B30" s="47" t="s">
        <v>31</v>
      </c>
      <c r="C30" s="57" t="s">
        <v>19</v>
      </c>
      <c r="D30" s="57" t="s">
        <v>57</v>
      </c>
      <c r="E30" s="48">
        <f t="shared" si="3"/>
        <v>8616.32</v>
      </c>
      <c r="F30" s="48">
        <f t="shared" si="4"/>
        <v>8424.48</v>
      </c>
      <c r="G30" s="48">
        <f t="shared" si="5"/>
        <v>1404.08</v>
      </c>
      <c r="H30" s="48">
        <f t="shared" si="6"/>
        <v>311.27999999999997</v>
      </c>
      <c r="I30" s="48">
        <f t="shared" ref="I30" si="8">E30+F30+G30+H30</f>
        <v>18756.159999999996</v>
      </c>
      <c r="J30" s="49">
        <v>2911.94</v>
      </c>
      <c r="K30" s="49">
        <f t="shared" ref="K30" si="9">+I30-J30</f>
        <v>15844.219999999996</v>
      </c>
      <c r="L30" s="48">
        <v>635</v>
      </c>
      <c r="M30" s="65">
        <v>2675.08</v>
      </c>
      <c r="N30" s="65">
        <v>21400.6</v>
      </c>
      <c r="O30" s="50" t="s">
        <v>0</v>
      </c>
      <c r="P30" s="50" t="s">
        <v>47</v>
      </c>
      <c r="Q30" s="48">
        <v>186.52</v>
      </c>
      <c r="R30" s="51">
        <v>12000</v>
      </c>
      <c r="S30" s="48" t="s">
        <v>54</v>
      </c>
    </row>
    <row r="31" spans="1:19" s="23" customFormat="1">
      <c r="A31" s="46"/>
      <c r="B31" s="50" t="s">
        <v>31</v>
      </c>
      <c r="C31" s="57" t="s">
        <v>74</v>
      </c>
      <c r="D31" s="57" t="s">
        <v>46</v>
      </c>
      <c r="E31" s="48">
        <f t="shared" si="3"/>
        <v>8616.32</v>
      </c>
      <c r="F31" s="48">
        <f t="shared" si="4"/>
        <v>8424.48</v>
      </c>
      <c r="G31" s="48">
        <f t="shared" si="5"/>
        <v>1404.08</v>
      </c>
      <c r="H31" s="48">
        <f t="shared" si="6"/>
        <v>311.27999999999997</v>
      </c>
      <c r="I31" s="48">
        <f t="shared" ref="I31:I59" si="10">E31+F31+G31+H31</f>
        <v>18756.159999999996</v>
      </c>
      <c r="J31" s="49">
        <v>2911.94</v>
      </c>
      <c r="K31" s="49">
        <f t="shared" si="2"/>
        <v>15844.219999999996</v>
      </c>
      <c r="L31" s="48">
        <v>635</v>
      </c>
      <c r="M31" s="65">
        <v>3126.03</v>
      </c>
      <c r="N31" s="65">
        <v>25008.21</v>
      </c>
      <c r="O31" s="50" t="s">
        <v>0</v>
      </c>
      <c r="P31" s="50" t="s">
        <v>47</v>
      </c>
      <c r="Q31" s="48">
        <v>576.17999999999995</v>
      </c>
      <c r="R31" s="51">
        <v>12000</v>
      </c>
      <c r="S31" s="48" t="s">
        <v>54</v>
      </c>
    </row>
    <row r="32" spans="1:19" s="23" customFormat="1">
      <c r="A32" s="46"/>
      <c r="B32" s="50" t="s">
        <v>31</v>
      </c>
      <c r="C32" s="57" t="s">
        <v>20</v>
      </c>
      <c r="D32" s="57" t="s">
        <v>8</v>
      </c>
      <c r="E32" s="48">
        <f t="shared" si="3"/>
        <v>8616.32</v>
      </c>
      <c r="F32" s="48">
        <f t="shared" si="4"/>
        <v>8424.48</v>
      </c>
      <c r="G32" s="48">
        <f t="shared" si="5"/>
        <v>1404.08</v>
      </c>
      <c r="H32" s="48">
        <f t="shared" si="6"/>
        <v>311.27999999999997</v>
      </c>
      <c r="I32" s="48">
        <f t="shared" si="10"/>
        <v>18756.159999999996</v>
      </c>
      <c r="J32" s="49">
        <v>2911.94</v>
      </c>
      <c r="K32" s="49">
        <f t="shared" si="2"/>
        <v>15844.219999999996</v>
      </c>
      <c r="L32" s="48">
        <v>635</v>
      </c>
      <c r="M32" s="65">
        <v>3126.03</v>
      </c>
      <c r="N32" s="65">
        <v>25008.21</v>
      </c>
      <c r="O32" s="50" t="s">
        <v>0</v>
      </c>
      <c r="P32" s="50" t="s">
        <v>47</v>
      </c>
      <c r="Q32" s="48">
        <v>176.22</v>
      </c>
      <c r="R32" s="51">
        <v>12000</v>
      </c>
      <c r="S32" s="48" t="s">
        <v>54</v>
      </c>
    </row>
    <row r="33" spans="1:19" s="23" customFormat="1">
      <c r="A33" s="46"/>
      <c r="B33" s="50" t="s">
        <v>31</v>
      </c>
      <c r="C33" s="57" t="s">
        <v>152</v>
      </c>
      <c r="D33" s="57" t="s">
        <v>131</v>
      </c>
      <c r="E33" s="48">
        <f t="shared" si="3"/>
        <v>8616.32</v>
      </c>
      <c r="F33" s="48">
        <f t="shared" si="4"/>
        <v>8424.48</v>
      </c>
      <c r="G33" s="48">
        <f t="shared" si="5"/>
        <v>1404.08</v>
      </c>
      <c r="H33" s="48">
        <f t="shared" si="6"/>
        <v>311.27999999999997</v>
      </c>
      <c r="I33" s="48">
        <f t="shared" si="10"/>
        <v>18756.159999999996</v>
      </c>
      <c r="J33" s="49">
        <v>2911.94</v>
      </c>
      <c r="K33" s="49">
        <f t="shared" si="2"/>
        <v>15844.219999999996</v>
      </c>
      <c r="L33" s="48">
        <v>635</v>
      </c>
      <c r="M33" s="65">
        <v>651.26</v>
      </c>
      <c r="N33" s="65">
        <v>5210.04</v>
      </c>
      <c r="O33" s="50" t="s">
        <v>0</v>
      </c>
      <c r="P33" s="50" t="s">
        <v>47</v>
      </c>
      <c r="Q33" s="48">
        <v>186.52</v>
      </c>
      <c r="R33" s="51">
        <v>12000</v>
      </c>
      <c r="S33" s="48" t="s">
        <v>54</v>
      </c>
    </row>
    <row r="34" spans="1:19" s="23" customFormat="1">
      <c r="A34" s="46"/>
      <c r="B34" s="50" t="s">
        <v>31</v>
      </c>
      <c r="C34" s="57" t="s">
        <v>75</v>
      </c>
      <c r="D34" s="57" t="s">
        <v>113</v>
      </c>
      <c r="E34" s="48">
        <f t="shared" si="3"/>
        <v>8616.32</v>
      </c>
      <c r="F34" s="48">
        <f t="shared" si="4"/>
        <v>8424.48</v>
      </c>
      <c r="G34" s="48">
        <f t="shared" si="5"/>
        <v>1404.08</v>
      </c>
      <c r="H34" s="48">
        <f t="shared" si="6"/>
        <v>311.27999999999997</v>
      </c>
      <c r="I34" s="48">
        <f t="shared" si="10"/>
        <v>18756.159999999996</v>
      </c>
      <c r="J34" s="49">
        <v>2911.94</v>
      </c>
      <c r="K34" s="49">
        <f t="shared" si="2"/>
        <v>15844.219999999996</v>
      </c>
      <c r="L34" s="48">
        <v>635</v>
      </c>
      <c r="M34" s="65">
        <v>3126.03</v>
      </c>
      <c r="N34" s="65">
        <v>25008.21</v>
      </c>
      <c r="O34" s="50" t="s">
        <v>0</v>
      </c>
      <c r="P34" s="50" t="s">
        <v>47</v>
      </c>
      <c r="Q34" s="48">
        <v>1091.5999999999999</v>
      </c>
      <c r="R34" s="51">
        <v>12000</v>
      </c>
      <c r="S34" s="48" t="s">
        <v>54</v>
      </c>
    </row>
    <row r="35" spans="1:19" s="23" customFormat="1">
      <c r="A35" s="46"/>
      <c r="B35" s="50" t="s">
        <v>31</v>
      </c>
      <c r="C35" s="57" t="s">
        <v>127</v>
      </c>
      <c r="D35" s="57" t="s">
        <v>149</v>
      </c>
      <c r="E35" s="48">
        <f t="shared" si="3"/>
        <v>8616.32</v>
      </c>
      <c r="F35" s="48">
        <f t="shared" si="4"/>
        <v>8424.48</v>
      </c>
      <c r="G35" s="48">
        <f t="shared" si="5"/>
        <v>1404.08</v>
      </c>
      <c r="H35" s="48">
        <f t="shared" si="6"/>
        <v>311.27999999999997</v>
      </c>
      <c r="I35" s="48">
        <f t="shared" ref="I35" si="11">E35+F35+G35+H35</f>
        <v>18756.159999999996</v>
      </c>
      <c r="J35" s="49">
        <v>2911.94</v>
      </c>
      <c r="K35" s="49">
        <f t="shared" ref="K35" si="12">+I35-J35</f>
        <v>15844.219999999996</v>
      </c>
      <c r="L35" s="48">
        <v>635</v>
      </c>
      <c r="M35" s="65">
        <v>3126.03</v>
      </c>
      <c r="N35" s="65">
        <v>25008.21</v>
      </c>
      <c r="O35" s="50" t="s">
        <v>0</v>
      </c>
      <c r="P35" s="50" t="s">
        <v>47</v>
      </c>
      <c r="Q35" s="48">
        <v>1091.5999999999999</v>
      </c>
      <c r="R35" s="51">
        <v>12000</v>
      </c>
      <c r="S35" s="48" t="s">
        <v>54</v>
      </c>
    </row>
    <row r="36" spans="1:19" s="53" customFormat="1">
      <c r="A36" s="46"/>
      <c r="B36" s="50" t="s">
        <v>31</v>
      </c>
      <c r="C36" s="57" t="s">
        <v>19</v>
      </c>
      <c r="D36" s="60" t="s">
        <v>53</v>
      </c>
      <c r="E36" s="48">
        <f t="shared" si="3"/>
        <v>8616.32</v>
      </c>
      <c r="F36" s="48">
        <f t="shared" si="4"/>
        <v>8424.48</v>
      </c>
      <c r="G36" s="48">
        <f t="shared" si="5"/>
        <v>1404.08</v>
      </c>
      <c r="H36" s="48">
        <f t="shared" si="6"/>
        <v>311.27999999999997</v>
      </c>
      <c r="I36" s="48">
        <f t="shared" si="10"/>
        <v>18756.159999999996</v>
      </c>
      <c r="J36" s="49">
        <v>2911.94</v>
      </c>
      <c r="K36" s="49">
        <f t="shared" si="2"/>
        <v>15844.219999999996</v>
      </c>
      <c r="L36" s="48">
        <v>635</v>
      </c>
      <c r="M36" s="65">
        <v>3126.03</v>
      </c>
      <c r="N36" s="65">
        <v>25008.21</v>
      </c>
      <c r="O36" s="50" t="s">
        <v>0</v>
      </c>
      <c r="P36" s="50" t="s">
        <v>47</v>
      </c>
      <c r="Q36" s="48">
        <v>105.05</v>
      </c>
      <c r="R36" s="51">
        <v>12000</v>
      </c>
      <c r="S36" s="48" t="s">
        <v>54</v>
      </c>
    </row>
    <row r="37" spans="1:19" s="53" customFormat="1">
      <c r="A37" s="46"/>
      <c r="B37" s="50" t="s">
        <v>31</v>
      </c>
      <c r="C37" s="57" t="s">
        <v>19</v>
      </c>
      <c r="D37" s="57" t="s">
        <v>76</v>
      </c>
      <c r="E37" s="48">
        <f t="shared" si="3"/>
        <v>8616.32</v>
      </c>
      <c r="F37" s="48">
        <f t="shared" si="4"/>
        <v>8424.48</v>
      </c>
      <c r="G37" s="48">
        <f t="shared" si="5"/>
        <v>1404.08</v>
      </c>
      <c r="H37" s="48">
        <f t="shared" si="6"/>
        <v>311.27999999999997</v>
      </c>
      <c r="I37" s="48">
        <f t="shared" si="10"/>
        <v>18756.159999999996</v>
      </c>
      <c r="J37" s="49">
        <v>2911.94</v>
      </c>
      <c r="K37" s="49">
        <f t="shared" si="2"/>
        <v>15844.219999999996</v>
      </c>
      <c r="L37" s="48">
        <v>635</v>
      </c>
      <c r="M37" s="65">
        <v>3083.08</v>
      </c>
      <c r="N37" s="65">
        <v>24664.63</v>
      </c>
      <c r="O37" s="50" t="s">
        <v>0</v>
      </c>
      <c r="P37" s="50" t="s">
        <v>47</v>
      </c>
      <c r="Q37" s="48">
        <v>105.05</v>
      </c>
      <c r="R37" s="51">
        <v>12000</v>
      </c>
      <c r="S37" s="48" t="s">
        <v>54</v>
      </c>
    </row>
    <row r="38" spans="1:19" s="53" customFormat="1">
      <c r="A38" s="46"/>
      <c r="B38" s="50" t="s">
        <v>31</v>
      </c>
      <c r="C38" s="57" t="s">
        <v>19</v>
      </c>
      <c r="D38" s="57" t="s">
        <v>141</v>
      </c>
      <c r="E38" s="48">
        <f t="shared" si="3"/>
        <v>8616.32</v>
      </c>
      <c r="F38" s="48">
        <f t="shared" si="4"/>
        <v>8424.48</v>
      </c>
      <c r="G38" s="48">
        <f t="shared" si="5"/>
        <v>1404.08</v>
      </c>
      <c r="H38" s="48">
        <f t="shared" si="6"/>
        <v>311.27999999999997</v>
      </c>
      <c r="I38" s="48">
        <f t="shared" si="10"/>
        <v>18756.159999999996</v>
      </c>
      <c r="J38" s="49">
        <v>2911.94</v>
      </c>
      <c r="K38" s="49">
        <f t="shared" si="2"/>
        <v>15844.219999999996</v>
      </c>
      <c r="L38" s="48">
        <v>635</v>
      </c>
      <c r="M38" s="65">
        <v>712.04</v>
      </c>
      <c r="N38" s="65">
        <v>5696.32</v>
      </c>
      <c r="O38" s="50" t="s">
        <v>0</v>
      </c>
      <c r="P38" s="50" t="s">
        <v>47</v>
      </c>
      <c r="Q38" s="48">
        <v>105.05</v>
      </c>
      <c r="R38" s="51">
        <v>12000</v>
      </c>
      <c r="S38" s="48" t="s">
        <v>54</v>
      </c>
    </row>
    <row r="39" spans="1:19" s="53" customFormat="1">
      <c r="A39" s="46"/>
      <c r="B39" s="50" t="s">
        <v>31</v>
      </c>
      <c r="C39" s="57" t="s">
        <v>19</v>
      </c>
      <c r="D39" s="57" t="s">
        <v>148</v>
      </c>
      <c r="E39" s="48">
        <f t="shared" si="3"/>
        <v>8616.32</v>
      </c>
      <c r="F39" s="48">
        <f t="shared" si="4"/>
        <v>8424.48</v>
      </c>
      <c r="G39" s="48">
        <f t="shared" si="5"/>
        <v>1404.08</v>
      </c>
      <c r="H39" s="48">
        <f t="shared" si="6"/>
        <v>311.27999999999997</v>
      </c>
      <c r="I39" s="48">
        <f t="shared" ref="I39" si="13">E39+F39+G39+H39</f>
        <v>18756.159999999996</v>
      </c>
      <c r="J39" s="49">
        <v>2911.94</v>
      </c>
      <c r="K39" s="49">
        <f t="shared" ref="K39" si="14">+I39-J39</f>
        <v>15844.219999999996</v>
      </c>
      <c r="L39" s="48">
        <v>635</v>
      </c>
      <c r="M39" s="65">
        <v>347.34</v>
      </c>
      <c r="N39" s="65">
        <v>2778.71</v>
      </c>
      <c r="O39" s="50" t="s">
        <v>0</v>
      </c>
      <c r="P39" s="50" t="s">
        <v>47</v>
      </c>
      <c r="Q39" s="48">
        <v>105.05</v>
      </c>
      <c r="R39" s="51">
        <v>12000</v>
      </c>
      <c r="S39" s="48" t="s">
        <v>54</v>
      </c>
    </row>
    <row r="40" spans="1:19" s="53" customFormat="1">
      <c r="A40" s="46"/>
      <c r="B40" s="50" t="s">
        <v>32</v>
      </c>
      <c r="C40" s="57" t="s">
        <v>90</v>
      </c>
      <c r="D40" s="57" t="s">
        <v>108</v>
      </c>
      <c r="E40" s="52">
        <f t="shared" ref="E40:E48" si="15">3760.23*2</f>
        <v>7520.46</v>
      </c>
      <c r="F40" s="52">
        <f t="shared" ref="F40:F50" si="16">3390.34*2</f>
        <v>6780.68</v>
      </c>
      <c r="G40" s="52">
        <f t="shared" ref="G40:G50" si="17">565.06*2</f>
        <v>1130.1199999999999</v>
      </c>
      <c r="H40" s="52">
        <f t="shared" ref="H40:H50" si="18">116.33*2</f>
        <v>232.66</v>
      </c>
      <c r="I40" s="52">
        <f t="shared" si="10"/>
        <v>15663.919999999998</v>
      </c>
      <c r="J40" s="49">
        <v>2251.4299999999998</v>
      </c>
      <c r="K40" s="49">
        <f t="shared" si="2"/>
        <v>13412.489999999998</v>
      </c>
      <c r="L40" s="52">
        <v>475</v>
      </c>
      <c r="M40" s="65">
        <v>2610.65</v>
      </c>
      <c r="N40" s="65">
        <v>20885.23</v>
      </c>
      <c r="O40" s="50" t="s">
        <v>0</v>
      </c>
      <c r="P40" s="50" t="s">
        <v>47</v>
      </c>
      <c r="Q40" s="48">
        <v>147.16999999999999</v>
      </c>
      <c r="R40" s="51">
        <v>12000</v>
      </c>
      <c r="S40" s="48" t="s">
        <v>54</v>
      </c>
    </row>
    <row r="41" spans="1:19" s="53" customFormat="1">
      <c r="A41" s="46"/>
      <c r="B41" s="50" t="s">
        <v>32</v>
      </c>
      <c r="C41" s="57" t="s">
        <v>77</v>
      </c>
      <c r="D41" s="57" t="s">
        <v>65</v>
      </c>
      <c r="E41" s="52">
        <f t="shared" si="15"/>
        <v>7520.46</v>
      </c>
      <c r="F41" s="52">
        <f t="shared" si="16"/>
        <v>6780.68</v>
      </c>
      <c r="G41" s="52">
        <f t="shared" si="17"/>
        <v>1130.1199999999999</v>
      </c>
      <c r="H41" s="52">
        <f t="shared" si="18"/>
        <v>232.66</v>
      </c>
      <c r="I41" s="52">
        <f t="shared" si="10"/>
        <v>15663.919999999998</v>
      </c>
      <c r="J41" s="49">
        <v>2251.4299999999998</v>
      </c>
      <c r="K41" s="49">
        <f t="shared" si="2"/>
        <v>13412.489999999998</v>
      </c>
      <c r="L41" s="52">
        <v>475</v>
      </c>
      <c r="M41" s="65">
        <v>2610.65</v>
      </c>
      <c r="N41" s="65">
        <v>20885.23</v>
      </c>
      <c r="O41" s="50" t="s">
        <v>0</v>
      </c>
      <c r="P41" s="50" t="s">
        <v>47</v>
      </c>
      <c r="Q41" s="48">
        <v>89.59</v>
      </c>
      <c r="R41" s="51">
        <v>12000</v>
      </c>
      <c r="S41" s="48" t="s">
        <v>54</v>
      </c>
    </row>
    <row r="42" spans="1:19" s="53" customFormat="1">
      <c r="A42" s="46"/>
      <c r="B42" s="50" t="s">
        <v>32</v>
      </c>
      <c r="C42" s="57" t="s">
        <v>153</v>
      </c>
      <c r="D42" s="57" t="s">
        <v>50</v>
      </c>
      <c r="E42" s="52">
        <f t="shared" si="15"/>
        <v>7520.46</v>
      </c>
      <c r="F42" s="52">
        <f t="shared" si="16"/>
        <v>6780.68</v>
      </c>
      <c r="G42" s="52">
        <f t="shared" si="17"/>
        <v>1130.1199999999999</v>
      </c>
      <c r="H42" s="52">
        <f t="shared" si="18"/>
        <v>232.66</v>
      </c>
      <c r="I42" s="52">
        <f t="shared" si="10"/>
        <v>15663.919999999998</v>
      </c>
      <c r="J42" s="49">
        <v>2251.4299999999998</v>
      </c>
      <c r="K42" s="49">
        <f t="shared" si="2"/>
        <v>13412.489999999998</v>
      </c>
      <c r="L42" s="52">
        <v>475</v>
      </c>
      <c r="M42" s="65">
        <v>2610.65</v>
      </c>
      <c r="N42" s="65">
        <v>20885.23</v>
      </c>
      <c r="O42" s="50" t="s">
        <v>0</v>
      </c>
      <c r="P42" s="50" t="s">
        <v>47</v>
      </c>
      <c r="Q42" s="48">
        <v>89.59</v>
      </c>
      <c r="R42" s="51">
        <v>12000</v>
      </c>
      <c r="S42" s="48" t="s">
        <v>54</v>
      </c>
    </row>
    <row r="43" spans="1:19" s="53" customFormat="1">
      <c r="A43" s="46"/>
      <c r="B43" s="47" t="s">
        <v>32</v>
      </c>
      <c r="C43" s="57" t="s">
        <v>78</v>
      </c>
      <c r="D43" s="57" t="s">
        <v>12</v>
      </c>
      <c r="E43" s="52">
        <f t="shared" si="15"/>
        <v>7520.46</v>
      </c>
      <c r="F43" s="52">
        <f t="shared" si="16"/>
        <v>6780.68</v>
      </c>
      <c r="G43" s="52">
        <f t="shared" si="17"/>
        <v>1130.1199999999999</v>
      </c>
      <c r="H43" s="52">
        <f t="shared" si="18"/>
        <v>232.66</v>
      </c>
      <c r="I43" s="52">
        <f t="shared" si="10"/>
        <v>15663.919999999998</v>
      </c>
      <c r="J43" s="49">
        <v>2251.4299999999998</v>
      </c>
      <c r="K43" s="49">
        <f t="shared" si="2"/>
        <v>13412.489999999998</v>
      </c>
      <c r="L43" s="52">
        <v>475</v>
      </c>
      <c r="M43" s="65">
        <v>2610.65</v>
      </c>
      <c r="N43" s="65">
        <v>20885.23</v>
      </c>
      <c r="O43" s="50" t="s">
        <v>0</v>
      </c>
      <c r="P43" s="50" t="s">
        <v>47</v>
      </c>
      <c r="Q43" s="48">
        <v>525.80999999999995</v>
      </c>
      <c r="R43" s="51">
        <v>12000</v>
      </c>
      <c r="S43" s="48" t="s">
        <v>54</v>
      </c>
    </row>
    <row r="44" spans="1:19" s="23" customFormat="1">
      <c r="A44" s="46"/>
      <c r="B44" s="47" t="s">
        <v>32</v>
      </c>
      <c r="C44" s="57" t="s">
        <v>79</v>
      </c>
      <c r="D44" s="57" t="s">
        <v>109</v>
      </c>
      <c r="E44" s="52">
        <f t="shared" si="15"/>
        <v>7520.46</v>
      </c>
      <c r="F44" s="52">
        <f t="shared" si="16"/>
        <v>6780.68</v>
      </c>
      <c r="G44" s="52">
        <f t="shared" si="17"/>
        <v>1130.1199999999999</v>
      </c>
      <c r="H44" s="52">
        <f t="shared" si="18"/>
        <v>232.66</v>
      </c>
      <c r="I44" s="52">
        <f t="shared" si="10"/>
        <v>15663.919999999998</v>
      </c>
      <c r="J44" s="49">
        <v>2251.4299999999998</v>
      </c>
      <c r="K44" s="49">
        <f t="shared" si="2"/>
        <v>13412.489999999998</v>
      </c>
      <c r="L44" s="52">
        <v>475</v>
      </c>
      <c r="M44" s="65">
        <v>2610.65</v>
      </c>
      <c r="N44" s="65">
        <v>20885.23</v>
      </c>
      <c r="O44" s="50" t="s">
        <v>0</v>
      </c>
      <c r="P44" s="50" t="s">
        <v>47</v>
      </c>
      <c r="Q44" s="48">
        <v>96.07</v>
      </c>
      <c r="R44" s="51">
        <v>12000</v>
      </c>
      <c r="S44" s="48" t="s">
        <v>54</v>
      </c>
    </row>
    <row r="45" spans="1:19" s="23" customFormat="1">
      <c r="A45" s="46"/>
      <c r="B45" s="47" t="s">
        <v>32</v>
      </c>
      <c r="C45" s="57" t="s">
        <v>80</v>
      </c>
      <c r="D45" s="57" t="s">
        <v>147</v>
      </c>
      <c r="E45" s="52">
        <f t="shared" si="15"/>
        <v>7520.46</v>
      </c>
      <c r="F45" s="52">
        <f t="shared" si="16"/>
        <v>6780.68</v>
      </c>
      <c r="G45" s="52">
        <f t="shared" si="17"/>
        <v>1130.1199999999999</v>
      </c>
      <c r="H45" s="52">
        <f t="shared" si="18"/>
        <v>232.66</v>
      </c>
      <c r="I45" s="52">
        <f t="shared" si="10"/>
        <v>15663.919999999998</v>
      </c>
      <c r="J45" s="49">
        <v>2251.4299999999998</v>
      </c>
      <c r="K45" s="49">
        <f t="shared" si="2"/>
        <v>13412.489999999998</v>
      </c>
      <c r="L45" s="52">
        <v>475</v>
      </c>
      <c r="M45" s="65">
        <v>246.56</v>
      </c>
      <c r="N45" s="65">
        <v>1972.49</v>
      </c>
      <c r="O45" s="50" t="s">
        <v>0</v>
      </c>
      <c r="P45" s="50" t="s">
        <v>47</v>
      </c>
      <c r="Q45" s="48">
        <v>214.09</v>
      </c>
      <c r="R45" s="51">
        <v>12000</v>
      </c>
      <c r="S45" s="48" t="s">
        <v>54</v>
      </c>
    </row>
    <row r="46" spans="1:19" s="23" customFormat="1">
      <c r="A46" s="46"/>
      <c r="B46" s="47" t="s">
        <v>32</v>
      </c>
      <c r="C46" s="57" t="s">
        <v>24</v>
      </c>
      <c r="D46" s="57" t="s">
        <v>82</v>
      </c>
      <c r="E46" s="52">
        <f t="shared" si="15"/>
        <v>7520.46</v>
      </c>
      <c r="F46" s="52">
        <f t="shared" si="16"/>
        <v>6780.68</v>
      </c>
      <c r="G46" s="52">
        <f t="shared" si="17"/>
        <v>1130.1199999999999</v>
      </c>
      <c r="H46" s="52">
        <f t="shared" si="18"/>
        <v>232.66</v>
      </c>
      <c r="I46" s="52">
        <f t="shared" si="10"/>
        <v>15663.919999999998</v>
      </c>
      <c r="J46" s="49">
        <v>2251.4299999999998</v>
      </c>
      <c r="K46" s="49">
        <f t="shared" si="2"/>
        <v>13412.489999999998</v>
      </c>
      <c r="L46" s="52">
        <v>475</v>
      </c>
      <c r="M46" s="65">
        <v>2610.65</v>
      </c>
      <c r="N46" s="65">
        <v>20885.23</v>
      </c>
      <c r="O46" s="50" t="s">
        <v>0</v>
      </c>
      <c r="P46" s="50" t="s">
        <v>47</v>
      </c>
      <c r="Q46" s="48">
        <v>89.59</v>
      </c>
      <c r="R46" s="51">
        <v>12000</v>
      </c>
      <c r="S46" s="48" t="s">
        <v>54</v>
      </c>
    </row>
    <row r="47" spans="1:19" s="23" customFormat="1">
      <c r="A47" s="46"/>
      <c r="B47" s="47" t="s">
        <v>32</v>
      </c>
      <c r="C47" s="57" t="s">
        <v>83</v>
      </c>
      <c r="D47" s="57" t="s">
        <v>110</v>
      </c>
      <c r="E47" s="52">
        <f t="shared" si="15"/>
        <v>7520.46</v>
      </c>
      <c r="F47" s="52">
        <f t="shared" si="16"/>
        <v>6780.68</v>
      </c>
      <c r="G47" s="52">
        <f t="shared" si="17"/>
        <v>1130.1199999999999</v>
      </c>
      <c r="H47" s="52">
        <f t="shared" si="18"/>
        <v>232.66</v>
      </c>
      <c r="I47" s="52">
        <f t="shared" si="10"/>
        <v>15663.919999999998</v>
      </c>
      <c r="J47" s="49">
        <v>2251.4299999999998</v>
      </c>
      <c r="K47" s="49">
        <f t="shared" si="2"/>
        <v>13412.489999999998</v>
      </c>
      <c r="L47" s="52">
        <v>475</v>
      </c>
      <c r="M47" s="65">
        <v>2610.65</v>
      </c>
      <c r="N47" s="65">
        <v>20885.23</v>
      </c>
      <c r="O47" s="50" t="s">
        <v>0</v>
      </c>
      <c r="P47" s="50" t="s">
        <v>47</v>
      </c>
      <c r="Q47" s="48">
        <v>139.51</v>
      </c>
      <c r="R47" s="51">
        <v>12000</v>
      </c>
      <c r="S47" s="48" t="s">
        <v>54</v>
      </c>
    </row>
    <row r="48" spans="1:19" s="23" customFormat="1">
      <c r="A48" s="46"/>
      <c r="B48" s="47" t="s">
        <v>32</v>
      </c>
      <c r="C48" s="57" t="s">
        <v>96</v>
      </c>
      <c r="D48" s="57" t="s">
        <v>62</v>
      </c>
      <c r="E48" s="52">
        <f t="shared" si="15"/>
        <v>7520.46</v>
      </c>
      <c r="F48" s="52">
        <f t="shared" si="16"/>
        <v>6780.68</v>
      </c>
      <c r="G48" s="52">
        <f t="shared" si="17"/>
        <v>1130.1199999999999</v>
      </c>
      <c r="H48" s="52">
        <f t="shared" si="18"/>
        <v>232.66</v>
      </c>
      <c r="I48" s="52">
        <f t="shared" ref="I48" si="19">E48+F48+G48+H48</f>
        <v>15663.919999999998</v>
      </c>
      <c r="J48" s="49">
        <v>2251.4299999999998</v>
      </c>
      <c r="K48" s="49">
        <f t="shared" ref="K48" si="20">+I48-J48</f>
        <v>13412.489999999998</v>
      </c>
      <c r="L48" s="52">
        <v>475</v>
      </c>
      <c r="M48" s="65">
        <v>2277.17</v>
      </c>
      <c r="N48" s="65">
        <v>18217.34</v>
      </c>
      <c r="O48" s="50" t="s">
        <v>0</v>
      </c>
      <c r="P48" s="50" t="s">
        <v>47</v>
      </c>
      <c r="Q48" s="48">
        <v>139.51</v>
      </c>
      <c r="R48" s="51">
        <v>12000</v>
      </c>
      <c r="S48" s="48" t="s">
        <v>54</v>
      </c>
    </row>
    <row r="49" spans="1:19" s="23" customFormat="1">
      <c r="A49" s="46"/>
      <c r="B49" s="47" t="s">
        <v>84</v>
      </c>
      <c r="C49" s="57" t="s">
        <v>85</v>
      </c>
      <c r="D49" s="57" t="s">
        <v>111</v>
      </c>
      <c r="E49" s="52">
        <f>3260.23*2</f>
        <v>6520.46</v>
      </c>
      <c r="F49" s="52">
        <f t="shared" si="16"/>
        <v>6780.68</v>
      </c>
      <c r="G49" s="52">
        <f t="shared" si="17"/>
        <v>1130.1199999999999</v>
      </c>
      <c r="H49" s="52">
        <f t="shared" si="18"/>
        <v>232.66</v>
      </c>
      <c r="I49" s="52">
        <f t="shared" si="10"/>
        <v>14663.919999999998</v>
      </c>
      <c r="J49" s="49">
        <v>2251.4299999999998</v>
      </c>
      <c r="K49" s="49">
        <f t="shared" si="2"/>
        <v>12412.489999999998</v>
      </c>
      <c r="L49" s="52">
        <v>475</v>
      </c>
      <c r="M49" s="65">
        <v>2443.9899999999998</v>
      </c>
      <c r="N49" s="65">
        <v>19551.89</v>
      </c>
      <c r="O49" s="50" t="s">
        <v>0</v>
      </c>
      <c r="P49" s="50" t="s">
        <v>47</v>
      </c>
      <c r="Q49" s="48">
        <v>83.88</v>
      </c>
      <c r="R49" s="51">
        <v>12000</v>
      </c>
      <c r="S49" s="48" t="s">
        <v>54</v>
      </c>
    </row>
    <row r="50" spans="1:19" s="23" customFormat="1">
      <c r="A50" s="46"/>
      <c r="B50" s="47" t="s">
        <v>84</v>
      </c>
      <c r="C50" s="57" t="s">
        <v>86</v>
      </c>
      <c r="D50" s="57" t="s">
        <v>87</v>
      </c>
      <c r="E50" s="52">
        <f>3260.23*2</f>
        <v>6520.46</v>
      </c>
      <c r="F50" s="52">
        <f t="shared" si="16"/>
        <v>6780.68</v>
      </c>
      <c r="G50" s="52">
        <f t="shared" si="17"/>
        <v>1130.1199999999999</v>
      </c>
      <c r="H50" s="52">
        <f t="shared" si="18"/>
        <v>232.66</v>
      </c>
      <c r="I50" s="52">
        <f t="shared" si="10"/>
        <v>14663.919999999998</v>
      </c>
      <c r="J50" s="49">
        <v>2251.4299999999998</v>
      </c>
      <c r="K50" s="49">
        <f t="shared" si="2"/>
        <v>12412.489999999998</v>
      </c>
      <c r="L50" s="52">
        <v>475</v>
      </c>
      <c r="M50" s="65">
        <v>2443.9899999999998</v>
      </c>
      <c r="N50" s="65">
        <v>19551.89</v>
      </c>
      <c r="O50" s="50" t="s">
        <v>0</v>
      </c>
      <c r="P50" s="50" t="s">
        <v>47</v>
      </c>
      <c r="Q50" s="48">
        <v>87.76</v>
      </c>
      <c r="R50" s="51">
        <v>12000</v>
      </c>
      <c r="S50" s="48" t="s">
        <v>54</v>
      </c>
    </row>
    <row r="51" spans="1:19" s="61" customFormat="1">
      <c r="A51" s="46"/>
      <c r="B51" s="47" t="s">
        <v>33</v>
      </c>
      <c r="C51" s="57" t="s">
        <v>98</v>
      </c>
      <c r="D51" s="57" t="s">
        <v>94</v>
      </c>
      <c r="E51" s="52">
        <f>3086.95*2</f>
        <v>6173.9</v>
      </c>
      <c r="F51" s="52">
        <f>3130.41*2</f>
        <v>6260.82</v>
      </c>
      <c r="G51" s="52">
        <f>521.74*2</f>
        <v>1043.48</v>
      </c>
      <c r="H51" s="52">
        <f>104.37*2</f>
        <v>208.74</v>
      </c>
      <c r="I51" s="52">
        <f t="shared" si="10"/>
        <v>13686.939999999999</v>
      </c>
      <c r="J51" s="49">
        <v>1829.15</v>
      </c>
      <c r="K51" s="49">
        <f t="shared" si="2"/>
        <v>11857.789999999999</v>
      </c>
      <c r="L51" s="52">
        <v>455</v>
      </c>
      <c r="M51" s="65">
        <v>2281.16</v>
      </c>
      <c r="N51" s="65">
        <v>18249.25</v>
      </c>
      <c r="O51" s="50" t="s">
        <v>0</v>
      </c>
      <c r="P51" s="50" t="s">
        <v>47</v>
      </c>
      <c r="Q51" s="48">
        <v>174.58</v>
      </c>
      <c r="R51" s="51">
        <v>12000</v>
      </c>
      <c r="S51" s="48" t="s">
        <v>54</v>
      </c>
    </row>
    <row r="52" spans="1:19" s="61" customFormat="1">
      <c r="A52" s="46"/>
      <c r="B52" s="47" t="s">
        <v>33</v>
      </c>
      <c r="C52" s="57" t="s">
        <v>89</v>
      </c>
      <c r="D52" s="57" t="s">
        <v>112</v>
      </c>
      <c r="E52" s="52">
        <f>3086.95*2</f>
        <v>6173.9</v>
      </c>
      <c r="F52" s="52">
        <f>3130.41*2</f>
        <v>6260.82</v>
      </c>
      <c r="G52" s="52">
        <f>521.74*2</f>
        <v>1043.48</v>
      </c>
      <c r="H52" s="52">
        <f>104.37*2</f>
        <v>208.74</v>
      </c>
      <c r="I52" s="52">
        <f t="shared" si="10"/>
        <v>13686.939999999999</v>
      </c>
      <c r="J52" s="49">
        <v>1829.15</v>
      </c>
      <c r="K52" s="49">
        <f t="shared" si="2"/>
        <v>11857.789999999999</v>
      </c>
      <c r="L52" s="52">
        <v>455</v>
      </c>
      <c r="M52" s="65">
        <v>2281.16</v>
      </c>
      <c r="N52" s="65">
        <v>18249.25</v>
      </c>
      <c r="O52" s="50" t="s">
        <v>0</v>
      </c>
      <c r="P52" s="50" t="s">
        <v>47</v>
      </c>
      <c r="Q52" s="48">
        <v>64.819999999999993</v>
      </c>
      <c r="R52" s="51">
        <v>12000</v>
      </c>
      <c r="S52" s="48" t="s">
        <v>54</v>
      </c>
    </row>
    <row r="53" spans="1:19" s="61" customFormat="1">
      <c r="A53" s="46"/>
      <c r="B53" s="47" t="s">
        <v>34</v>
      </c>
      <c r="C53" s="57" t="s">
        <v>88</v>
      </c>
      <c r="D53" s="57" t="s">
        <v>15</v>
      </c>
      <c r="E53" s="48">
        <f>2842.42*2</f>
        <v>5684.84</v>
      </c>
      <c r="F53" s="48">
        <f>2763.64*2</f>
        <v>5527.28</v>
      </c>
      <c r="G53" s="48">
        <f>460.6*2</f>
        <v>921.2</v>
      </c>
      <c r="H53" s="48">
        <f>83.77*2</f>
        <v>167.54</v>
      </c>
      <c r="I53" s="49">
        <f t="shared" si="10"/>
        <v>12300.86</v>
      </c>
      <c r="J53" s="49">
        <v>1532.94</v>
      </c>
      <c r="K53" s="49">
        <f t="shared" si="2"/>
        <v>10767.92</v>
      </c>
      <c r="L53" s="49">
        <v>455</v>
      </c>
      <c r="M53" s="64">
        <v>2050.14</v>
      </c>
      <c r="N53" s="64">
        <v>16401.150000000001</v>
      </c>
      <c r="O53" s="47" t="s">
        <v>0</v>
      </c>
      <c r="P53" s="50" t="s">
        <v>47</v>
      </c>
      <c r="Q53" s="48">
        <v>194.44</v>
      </c>
      <c r="R53" s="51">
        <v>12000</v>
      </c>
      <c r="S53" s="48" t="s">
        <v>54</v>
      </c>
    </row>
    <row r="54" spans="1:19" s="61" customFormat="1">
      <c r="A54" s="46"/>
      <c r="B54" s="47" t="s">
        <v>34</v>
      </c>
      <c r="C54" s="57" t="s">
        <v>88</v>
      </c>
      <c r="D54" s="57" t="s">
        <v>13</v>
      </c>
      <c r="E54" s="48">
        <f>2842.42*2</f>
        <v>5684.84</v>
      </c>
      <c r="F54" s="48">
        <f>2763.64*2</f>
        <v>5527.28</v>
      </c>
      <c r="G54" s="48">
        <f>460.6*2</f>
        <v>921.2</v>
      </c>
      <c r="H54" s="48">
        <f>83.77*2</f>
        <v>167.54</v>
      </c>
      <c r="I54" s="49">
        <f t="shared" si="10"/>
        <v>12300.86</v>
      </c>
      <c r="J54" s="49">
        <v>1532.94</v>
      </c>
      <c r="K54" s="49">
        <f t="shared" si="2"/>
        <v>10767.92</v>
      </c>
      <c r="L54" s="49">
        <v>455</v>
      </c>
      <c r="M54" s="64">
        <v>2050.14</v>
      </c>
      <c r="N54" s="64">
        <v>16401.150000000001</v>
      </c>
      <c r="O54" s="47" t="s">
        <v>0</v>
      </c>
      <c r="P54" s="50" t="s">
        <v>47</v>
      </c>
      <c r="Q54" s="48">
        <v>346.16</v>
      </c>
      <c r="R54" s="51">
        <v>12000</v>
      </c>
      <c r="S54" s="48" t="s">
        <v>54</v>
      </c>
    </row>
    <row r="55" spans="1:19" s="23" customFormat="1">
      <c r="A55" s="46"/>
      <c r="B55" s="47" t="s">
        <v>34</v>
      </c>
      <c r="C55" s="57" t="s">
        <v>154</v>
      </c>
      <c r="D55" s="57" t="s">
        <v>140</v>
      </c>
      <c r="E55" s="48">
        <f>2842.42*2</f>
        <v>5684.84</v>
      </c>
      <c r="F55" s="48">
        <f>2763.64*2</f>
        <v>5527.28</v>
      </c>
      <c r="G55" s="48">
        <f>460.6*2</f>
        <v>921.2</v>
      </c>
      <c r="H55" s="48">
        <f>83.77*2</f>
        <v>167.54</v>
      </c>
      <c r="I55" s="49">
        <f t="shared" si="10"/>
        <v>12300.86</v>
      </c>
      <c r="J55" s="49">
        <v>1532.94</v>
      </c>
      <c r="K55" s="49">
        <f t="shared" si="2"/>
        <v>10767.92</v>
      </c>
      <c r="L55" s="49">
        <v>455</v>
      </c>
      <c r="M55" s="64">
        <v>489.76</v>
      </c>
      <c r="N55" s="64">
        <v>3918.04</v>
      </c>
      <c r="O55" s="47" t="s">
        <v>0</v>
      </c>
      <c r="P55" s="50" t="s">
        <v>47</v>
      </c>
      <c r="Q55" s="48">
        <v>95.1</v>
      </c>
      <c r="R55" s="51">
        <v>12000</v>
      </c>
      <c r="S55" s="48" t="s">
        <v>54</v>
      </c>
    </row>
    <row r="56" spans="1:19" s="23" customFormat="1">
      <c r="A56" s="46"/>
      <c r="B56" s="47" t="s">
        <v>34</v>
      </c>
      <c r="C56" s="57" t="s">
        <v>128</v>
      </c>
      <c r="D56" s="57" t="s">
        <v>129</v>
      </c>
      <c r="E56" s="48">
        <f>2842.42*2</f>
        <v>5684.84</v>
      </c>
      <c r="F56" s="48">
        <f>2763.64*2</f>
        <v>5527.28</v>
      </c>
      <c r="G56" s="48">
        <f>460.6*2</f>
        <v>921.2</v>
      </c>
      <c r="H56" s="48">
        <f>83.77*2</f>
        <v>167.54</v>
      </c>
      <c r="I56" s="49">
        <f t="shared" si="10"/>
        <v>12300.86</v>
      </c>
      <c r="J56" s="49">
        <v>1532.94</v>
      </c>
      <c r="K56" s="49">
        <f t="shared" si="2"/>
        <v>10767.92</v>
      </c>
      <c r="L56" s="49">
        <v>455</v>
      </c>
      <c r="M56" s="64">
        <v>768.8</v>
      </c>
      <c r="N56" s="64">
        <v>6150.43</v>
      </c>
      <c r="O56" s="47" t="s">
        <v>0</v>
      </c>
      <c r="P56" s="50" t="s">
        <v>47</v>
      </c>
      <c r="Q56" s="48">
        <v>95.1</v>
      </c>
      <c r="R56" s="51">
        <v>12000</v>
      </c>
      <c r="S56" s="48" t="s">
        <v>54</v>
      </c>
    </row>
    <row r="57" spans="1:19" s="23" customFormat="1">
      <c r="A57" s="46"/>
      <c r="B57" s="47" t="s">
        <v>35</v>
      </c>
      <c r="C57" s="57" t="s">
        <v>21</v>
      </c>
      <c r="D57" s="57" t="s">
        <v>14</v>
      </c>
      <c r="E57" s="48">
        <f>2536.27*2</f>
        <v>5072.54</v>
      </c>
      <c r="F57" s="48">
        <f>2304.4*2</f>
        <v>4608.8</v>
      </c>
      <c r="G57" s="48">
        <f>384.07*2</f>
        <v>768.14</v>
      </c>
      <c r="H57" s="48">
        <f>59.49*2</f>
        <v>118.98</v>
      </c>
      <c r="I57" s="49">
        <f t="shared" si="10"/>
        <v>10568.46</v>
      </c>
      <c r="J57" s="49">
        <v>1162.9000000000001</v>
      </c>
      <c r="K57" s="49">
        <f t="shared" si="2"/>
        <v>9405.56</v>
      </c>
      <c r="L57" s="49">
        <v>420</v>
      </c>
      <c r="M57" s="64">
        <v>1761.41</v>
      </c>
      <c r="N57" s="64">
        <v>14091.28</v>
      </c>
      <c r="O57" s="47" t="s">
        <v>0</v>
      </c>
      <c r="P57" s="50" t="s">
        <v>47</v>
      </c>
      <c r="Q57" s="48">
        <v>559.44000000000005</v>
      </c>
      <c r="R57" s="51">
        <v>12000</v>
      </c>
      <c r="S57" s="48" t="s">
        <v>54</v>
      </c>
    </row>
    <row r="58" spans="1:19" s="23" customFormat="1">
      <c r="A58" s="46"/>
      <c r="B58" s="47" t="s">
        <v>35</v>
      </c>
      <c r="C58" s="57" t="s">
        <v>81</v>
      </c>
      <c r="D58" s="57" t="s">
        <v>56</v>
      </c>
      <c r="E58" s="48">
        <f>2536.27*2</f>
        <v>5072.54</v>
      </c>
      <c r="F58" s="48">
        <f>2304.4*2</f>
        <v>4608.8</v>
      </c>
      <c r="G58" s="48">
        <f>384.07*2</f>
        <v>768.14</v>
      </c>
      <c r="H58" s="48">
        <f>59.49*2</f>
        <v>118.98</v>
      </c>
      <c r="I58" s="49">
        <f t="shared" si="10"/>
        <v>10568.46</v>
      </c>
      <c r="J58" s="49">
        <v>1162.9000000000001</v>
      </c>
      <c r="K58" s="49">
        <f t="shared" si="2"/>
        <v>9405.56</v>
      </c>
      <c r="L58" s="49">
        <v>420</v>
      </c>
      <c r="M58" s="64">
        <v>1761.41</v>
      </c>
      <c r="N58" s="64">
        <v>14091.28</v>
      </c>
      <c r="O58" s="47" t="s">
        <v>0</v>
      </c>
      <c r="P58" s="50" t="s">
        <v>47</v>
      </c>
      <c r="Q58" s="48">
        <v>64.819999999999993</v>
      </c>
      <c r="R58" s="51">
        <v>12000</v>
      </c>
      <c r="S58" s="48" t="s">
        <v>54</v>
      </c>
    </row>
    <row r="59" spans="1:19" s="23" customFormat="1">
      <c r="A59" s="46"/>
      <c r="B59" s="47" t="s">
        <v>35</v>
      </c>
      <c r="C59" s="57" t="s">
        <v>117</v>
      </c>
      <c r="D59" s="57" t="s">
        <v>115</v>
      </c>
      <c r="E59" s="48">
        <f>2536.27*2</f>
        <v>5072.54</v>
      </c>
      <c r="F59" s="48">
        <f>2304.4*2</f>
        <v>4608.8</v>
      </c>
      <c r="G59" s="48">
        <f>384.07*2</f>
        <v>768.14</v>
      </c>
      <c r="H59" s="48">
        <f>59.49*2</f>
        <v>118.98</v>
      </c>
      <c r="I59" s="49">
        <f t="shared" si="10"/>
        <v>10568.46</v>
      </c>
      <c r="J59" s="49">
        <v>1162.9000000000001</v>
      </c>
      <c r="K59" s="49">
        <f t="shared" si="2"/>
        <v>9405.56</v>
      </c>
      <c r="L59" s="49">
        <v>420</v>
      </c>
      <c r="M59" s="64">
        <v>1761.41</v>
      </c>
      <c r="N59" s="64">
        <v>14091.28</v>
      </c>
      <c r="O59" s="47" t="s">
        <v>0</v>
      </c>
      <c r="P59" s="50" t="s">
        <v>47</v>
      </c>
      <c r="Q59" s="48">
        <v>115.57</v>
      </c>
      <c r="R59" s="51">
        <v>12000</v>
      </c>
      <c r="S59" s="48" t="s">
        <v>54</v>
      </c>
    </row>
    <row r="60" spans="1:19">
      <c r="A60" s="5"/>
      <c r="B60" s="36"/>
      <c r="C60" s="58"/>
      <c r="D60" s="58"/>
      <c r="E60" s="54"/>
      <c r="F60" s="7"/>
      <c r="G60" s="7"/>
      <c r="H60" s="7"/>
      <c r="I60" s="8"/>
      <c r="J60" s="8"/>
      <c r="K60" s="9"/>
      <c r="L60" s="10"/>
      <c r="M60" s="6"/>
      <c r="N60" s="6"/>
      <c r="O60" s="6"/>
      <c r="Q60" s="11"/>
      <c r="R60" s="11"/>
    </row>
    <row r="61" spans="1:19">
      <c r="B61" s="36"/>
      <c r="C61" s="58"/>
      <c r="D61" s="58"/>
      <c r="E61" s="12"/>
      <c r="F61" s="12"/>
      <c r="G61" s="12"/>
      <c r="H61" s="12"/>
      <c r="I61" s="8"/>
      <c r="J61" s="8"/>
      <c r="K61" s="8"/>
      <c r="L61" s="13"/>
      <c r="M61" s="6"/>
      <c r="N61" s="6"/>
      <c r="O61" s="6"/>
      <c r="Q61" s="11"/>
      <c r="R61" s="11"/>
    </row>
    <row r="62" spans="1:19" ht="28.5">
      <c r="E62" s="16"/>
      <c r="F62" s="16"/>
      <c r="G62" s="16"/>
      <c r="H62" s="16"/>
      <c r="L62" s="67"/>
      <c r="M62" s="67"/>
      <c r="N62" s="14"/>
      <c r="O62" s="14"/>
    </row>
    <row r="63" spans="1:19" ht="21.75" thickBot="1">
      <c r="E63" s="16"/>
      <c r="F63" s="16"/>
      <c r="G63" s="16"/>
      <c r="H63" s="16"/>
    </row>
    <row r="64" spans="1:19" ht="24" thickBot="1">
      <c r="C64" s="70" t="s">
        <v>97</v>
      </c>
      <c r="D64" s="71"/>
      <c r="E64" s="72"/>
      <c r="F64" s="16"/>
      <c r="G64" s="15"/>
      <c r="H64" s="15"/>
    </row>
    <row r="65" spans="1:21" ht="21.75" thickBot="1">
      <c r="C65" s="37"/>
      <c r="D65" s="34"/>
      <c r="E65" s="41"/>
      <c r="F65" s="16"/>
      <c r="G65" s="15"/>
      <c r="H65" s="15"/>
    </row>
    <row r="66" spans="1:21" ht="70.5" thickBot="1">
      <c r="C66" s="42" t="s">
        <v>4</v>
      </c>
      <c r="D66" s="42" t="s">
        <v>44</v>
      </c>
      <c r="E66" s="44" t="s">
        <v>45</v>
      </c>
      <c r="F66" s="16"/>
      <c r="G66" s="66"/>
      <c r="H66" s="66"/>
    </row>
    <row r="67" spans="1:21">
      <c r="C67" s="62" t="s">
        <v>114</v>
      </c>
      <c r="D67" s="62" t="s">
        <v>49</v>
      </c>
      <c r="E67" s="63">
        <v>4766.04</v>
      </c>
      <c r="F67" s="16"/>
      <c r="G67" s="16"/>
      <c r="H67" s="16"/>
    </row>
    <row r="68" spans="1:21">
      <c r="C68" s="47" t="s">
        <v>55</v>
      </c>
      <c r="D68" s="47" t="s">
        <v>51</v>
      </c>
      <c r="E68" s="49">
        <v>5000</v>
      </c>
      <c r="F68" s="16"/>
      <c r="G68" s="16"/>
      <c r="H68" s="16"/>
    </row>
    <row r="69" spans="1:21">
      <c r="B69" s="37"/>
      <c r="C69" s="47" t="s">
        <v>99</v>
      </c>
      <c r="D69" s="47" t="s">
        <v>100</v>
      </c>
      <c r="E69" s="49">
        <v>6446.56</v>
      </c>
      <c r="F69" s="26"/>
      <c r="G69" s="26"/>
      <c r="H69" s="26"/>
      <c r="I69" s="25"/>
      <c r="J69" s="25"/>
      <c r="K69" s="25"/>
      <c r="L69" s="24"/>
      <c r="M69" s="24"/>
      <c r="N69" s="24"/>
      <c r="O69" s="24"/>
      <c r="P69" s="25"/>
      <c r="Q69" s="27"/>
      <c r="R69" s="27"/>
      <c r="S69" s="25"/>
    </row>
    <row r="70" spans="1:21" s="20" customFormat="1">
      <c r="A70" s="25"/>
      <c r="B70" s="37"/>
      <c r="C70" s="47" t="s">
        <v>123</v>
      </c>
      <c r="D70" s="47" t="s">
        <v>125</v>
      </c>
      <c r="E70" s="49">
        <v>7301.82</v>
      </c>
      <c r="F70" s="26"/>
      <c r="G70" s="26"/>
      <c r="H70" s="26"/>
      <c r="I70" s="25"/>
      <c r="J70" s="25"/>
      <c r="K70" s="25"/>
      <c r="L70" s="24"/>
      <c r="M70" s="24"/>
      <c r="N70" s="24"/>
      <c r="O70" s="24"/>
      <c r="P70" s="25"/>
      <c r="Q70" s="27"/>
      <c r="R70" s="27"/>
      <c r="S70" s="25"/>
      <c r="T70" s="25"/>
      <c r="U70" s="25"/>
    </row>
    <row r="71" spans="1:21" s="20" customFormat="1">
      <c r="A71" s="25"/>
      <c r="B71" s="37"/>
      <c r="C71" s="47" t="s">
        <v>122</v>
      </c>
      <c r="D71" s="47" t="s">
        <v>124</v>
      </c>
      <c r="E71" s="49">
        <v>3000</v>
      </c>
      <c r="F71" s="26"/>
      <c r="G71" s="26"/>
      <c r="H71" s="26"/>
      <c r="I71" s="25"/>
      <c r="J71" s="25"/>
      <c r="K71" s="25"/>
      <c r="L71" s="24"/>
      <c r="M71" s="24"/>
      <c r="N71" s="24"/>
      <c r="O71" s="24"/>
      <c r="P71" s="25"/>
      <c r="Q71" s="27"/>
      <c r="R71" s="27"/>
      <c r="S71" s="25"/>
      <c r="T71" s="25"/>
      <c r="U71" s="25"/>
    </row>
    <row r="72" spans="1:21" s="20" customFormat="1">
      <c r="A72" s="25"/>
      <c r="B72" s="37"/>
      <c r="C72" s="47" t="s">
        <v>132</v>
      </c>
      <c r="D72" s="47" t="s">
        <v>133</v>
      </c>
      <c r="E72" s="49">
        <v>15000</v>
      </c>
      <c r="F72" s="26"/>
      <c r="G72" s="26"/>
      <c r="H72" s="26"/>
      <c r="I72" s="25"/>
      <c r="J72" s="25"/>
      <c r="K72" s="25"/>
      <c r="L72" s="24"/>
      <c r="M72" s="24"/>
      <c r="N72" s="24"/>
      <c r="O72" s="24"/>
      <c r="P72" s="25"/>
      <c r="Q72" s="27"/>
      <c r="R72" s="27"/>
      <c r="S72" s="25"/>
      <c r="T72" s="25"/>
      <c r="U72" s="25"/>
    </row>
    <row r="73" spans="1:21" s="20" customFormat="1">
      <c r="A73" s="25"/>
      <c r="B73" s="37"/>
      <c r="C73" s="47" t="s">
        <v>134</v>
      </c>
      <c r="D73" s="47" t="s">
        <v>135</v>
      </c>
      <c r="E73" s="49">
        <v>15000</v>
      </c>
      <c r="F73" s="26"/>
      <c r="G73" s="26"/>
      <c r="H73" s="26"/>
      <c r="I73" s="25"/>
      <c r="J73" s="25"/>
      <c r="K73" s="25"/>
      <c r="L73" s="24"/>
      <c r="M73" s="24"/>
      <c r="N73" s="24"/>
      <c r="O73" s="24"/>
      <c r="P73" s="25"/>
      <c r="Q73" s="27"/>
      <c r="R73" s="27"/>
      <c r="S73" s="25"/>
      <c r="T73" s="25"/>
      <c r="U73" s="25"/>
    </row>
    <row r="74" spans="1:21" s="20" customFormat="1">
      <c r="A74" s="25"/>
      <c r="B74" s="37"/>
      <c r="C74" s="47" t="s">
        <v>136</v>
      </c>
      <c r="D74" s="47" t="s">
        <v>138</v>
      </c>
      <c r="E74" s="49">
        <v>3766.04</v>
      </c>
      <c r="F74" s="26"/>
      <c r="G74" s="26"/>
      <c r="H74" s="26"/>
      <c r="I74" s="25"/>
      <c r="J74" s="25"/>
      <c r="K74" s="25"/>
      <c r="L74" s="24"/>
      <c r="M74" s="24"/>
      <c r="N74" s="24"/>
      <c r="O74" s="24"/>
      <c r="P74" s="25"/>
      <c r="Q74" s="27"/>
      <c r="R74" s="27"/>
      <c r="S74" s="25"/>
      <c r="T74" s="25"/>
      <c r="U74" s="25"/>
    </row>
    <row r="75" spans="1:21" s="20" customFormat="1">
      <c r="A75" s="25"/>
      <c r="B75" s="37"/>
      <c r="C75" s="47" t="s">
        <v>137</v>
      </c>
      <c r="D75" s="47" t="s">
        <v>139</v>
      </c>
      <c r="E75" s="49">
        <v>3766.04</v>
      </c>
      <c r="F75" s="26"/>
      <c r="G75" s="26"/>
      <c r="H75" s="26"/>
      <c r="I75" s="25"/>
      <c r="J75" s="25"/>
      <c r="K75" s="25"/>
      <c r="L75" s="24"/>
      <c r="M75" s="24"/>
      <c r="N75" s="24"/>
      <c r="O75" s="24"/>
      <c r="P75" s="25"/>
      <c r="Q75" s="27"/>
      <c r="R75" s="27"/>
      <c r="S75" s="25"/>
      <c r="T75" s="25"/>
      <c r="U75" s="25"/>
    </row>
    <row r="76" spans="1:21" s="20" customFormat="1">
      <c r="A76" s="25"/>
      <c r="B76" s="37"/>
      <c r="C76" s="47" t="s">
        <v>126</v>
      </c>
      <c r="D76" s="47" t="s">
        <v>118</v>
      </c>
      <c r="E76" s="49">
        <v>3766.04</v>
      </c>
      <c r="F76" s="26"/>
      <c r="G76" s="26"/>
      <c r="H76" s="26"/>
      <c r="I76" s="25"/>
      <c r="J76" s="25"/>
      <c r="K76" s="25"/>
      <c r="L76" s="24"/>
      <c r="M76" s="24"/>
      <c r="N76" s="24"/>
      <c r="O76" s="24"/>
      <c r="P76" s="25"/>
      <c r="Q76" s="27"/>
      <c r="R76" s="27"/>
      <c r="S76" s="25"/>
      <c r="T76" s="25"/>
      <c r="U76" s="25"/>
    </row>
    <row r="77" spans="1:21" s="20" customFormat="1">
      <c r="A77" s="25"/>
      <c r="B77" s="37"/>
      <c r="C77" s="45"/>
      <c r="D77" s="45"/>
      <c r="E77" s="26"/>
      <c r="F77" s="26"/>
      <c r="G77" s="26"/>
      <c r="H77" s="26"/>
      <c r="I77" s="25"/>
      <c r="J77" s="25"/>
      <c r="K77" s="25"/>
      <c r="L77" s="24"/>
      <c r="M77" s="24"/>
      <c r="N77" s="24"/>
      <c r="O77" s="24"/>
      <c r="P77" s="25"/>
      <c r="Q77" s="27"/>
      <c r="R77" s="27"/>
      <c r="S77" s="25"/>
      <c r="T77" s="25"/>
      <c r="U77" s="25"/>
    </row>
    <row r="78" spans="1:21" s="20" customFormat="1">
      <c r="A78" s="25"/>
      <c r="B78" s="37"/>
      <c r="C78" s="39"/>
      <c r="D78" s="39"/>
      <c r="E78" s="19"/>
      <c r="F78" s="26"/>
      <c r="G78" s="26"/>
      <c r="H78" s="26"/>
      <c r="I78" s="25"/>
      <c r="J78" s="25"/>
      <c r="K78" s="25"/>
      <c r="L78" s="24"/>
      <c r="M78" s="24"/>
      <c r="N78" s="24"/>
      <c r="O78" s="24"/>
      <c r="P78" s="25"/>
      <c r="Q78" s="27"/>
      <c r="R78" s="27"/>
      <c r="S78" s="25"/>
      <c r="T78" s="25"/>
      <c r="U78" s="25"/>
    </row>
    <row r="79" spans="1:21" s="25" customFormat="1">
      <c r="B79" s="38"/>
      <c r="C79" s="39"/>
      <c r="D79" s="39"/>
      <c r="E79" s="19"/>
      <c r="F79" s="19"/>
      <c r="G79" s="19"/>
      <c r="H79" s="19"/>
      <c r="I79" s="20"/>
      <c r="J79" s="20"/>
      <c r="K79" s="20"/>
      <c r="L79" s="17"/>
      <c r="M79" s="17"/>
      <c r="N79" s="17"/>
      <c r="O79" s="17"/>
      <c r="P79" s="20"/>
      <c r="Q79" s="21"/>
      <c r="R79" s="21"/>
      <c r="S79" s="20"/>
    </row>
    <row r="80" spans="1:21" s="20" customFormat="1">
      <c r="B80" s="38"/>
      <c r="C80" s="39"/>
      <c r="D80" s="39"/>
      <c r="E80" s="19"/>
      <c r="F80" s="19"/>
      <c r="G80" s="19"/>
      <c r="H80" s="19"/>
      <c r="L80" s="17"/>
      <c r="M80" s="17"/>
      <c r="N80" s="17"/>
      <c r="O80" s="17"/>
      <c r="Q80" s="21"/>
      <c r="R80" s="21"/>
    </row>
    <row r="81" spans="2:18" s="20" customFormat="1">
      <c r="B81" s="38"/>
      <c r="C81" s="39"/>
      <c r="D81" s="39"/>
      <c r="E81" s="19"/>
      <c r="F81" s="19"/>
      <c r="G81" s="19"/>
      <c r="H81" s="19"/>
      <c r="L81" s="17"/>
      <c r="M81" s="17"/>
      <c r="N81" s="17"/>
      <c r="O81" s="17"/>
      <c r="Q81" s="21"/>
      <c r="R81" s="21"/>
    </row>
    <row r="82" spans="2:18" s="20" customFormat="1">
      <c r="B82" s="38"/>
      <c r="C82" s="39"/>
      <c r="D82" s="39"/>
      <c r="E82" s="19"/>
      <c r="F82" s="19"/>
      <c r="G82" s="19"/>
      <c r="H82" s="19"/>
      <c r="L82" s="17"/>
      <c r="M82" s="17"/>
      <c r="N82" s="17"/>
      <c r="O82" s="17"/>
      <c r="Q82" s="21"/>
      <c r="R82" s="21"/>
    </row>
    <row r="83" spans="2:18" s="20" customFormat="1">
      <c r="B83" s="38"/>
      <c r="C83" s="39"/>
      <c r="D83" s="39"/>
      <c r="E83" s="18"/>
      <c r="F83" s="19"/>
      <c r="G83" s="19"/>
      <c r="H83" s="19"/>
      <c r="L83" s="17"/>
      <c r="M83" s="17"/>
      <c r="N83" s="17"/>
      <c r="O83" s="17"/>
      <c r="Q83" s="21"/>
      <c r="R83" s="21"/>
    </row>
    <row r="84" spans="2:18" s="20" customFormat="1">
      <c r="B84" s="38"/>
      <c r="C84" s="39"/>
      <c r="D84" s="39"/>
      <c r="E84" s="18"/>
      <c r="F84" s="18"/>
      <c r="G84" s="18"/>
      <c r="H84" s="18"/>
      <c r="L84" s="17"/>
      <c r="M84" s="17"/>
      <c r="N84" s="17"/>
      <c r="O84" s="17"/>
      <c r="Q84" s="21"/>
      <c r="R84" s="21"/>
    </row>
    <row r="85" spans="2:18" s="20" customFormat="1">
      <c r="B85" s="38"/>
      <c r="C85" s="39"/>
      <c r="D85" s="39"/>
      <c r="E85" s="18"/>
      <c r="F85" s="18"/>
      <c r="G85" s="18"/>
      <c r="H85" s="18"/>
      <c r="L85" s="17"/>
      <c r="M85" s="17"/>
      <c r="N85" s="17"/>
      <c r="O85" s="17"/>
      <c r="Q85" s="21"/>
      <c r="R85" s="21"/>
    </row>
    <row r="86" spans="2:18" s="20" customFormat="1">
      <c r="B86" s="38"/>
      <c r="C86" s="39"/>
      <c r="D86" s="39"/>
      <c r="E86" s="18"/>
      <c r="F86" s="18"/>
      <c r="G86" s="18"/>
      <c r="H86" s="18"/>
      <c r="L86" s="17"/>
      <c r="M86" s="17"/>
      <c r="N86" s="17"/>
      <c r="O86" s="17"/>
      <c r="Q86" s="21"/>
      <c r="R86" s="21"/>
    </row>
    <row r="87" spans="2:18" s="20" customFormat="1">
      <c r="B87" s="38"/>
      <c r="C87" s="39"/>
      <c r="D87" s="39"/>
      <c r="E87" s="18"/>
      <c r="F87" s="18"/>
      <c r="G87" s="18"/>
      <c r="H87" s="18"/>
      <c r="L87" s="17"/>
      <c r="M87" s="17"/>
      <c r="N87" s="17"/>
      <c r="O87" s="17"/>
      <c r="Q87" s="21"/>
      <c r="R87" s="21"/>
    </row>
    <row r="88" spans="2:18" s="20" customFormat="1">
      <c r="B88" s="38"/>
      <c r="C88" s="39"/>
      <c r="D88" s="39"/>
      <c r="E88" s="18"/>
      <c r="F88" s="18"/>
      <c r="G88" s="18"/>
      <c r="H88" s="18"/>
      <c r="L88" s="17"/>
      <c r="M88" s="17"/>
      <c r="N88" s="17"/>
      <c r="O88" s="17"/>
      <c r="Q88" s="21"/>
      <c r="R88" s="21"/>
    </row>
    <row r="89" spans="2:18" s="20" customFormat="1">
      <c r="B89" s="38"/>
      <c r="C89" s="39"/>
      <c r="D89" s="39"/>
      <c r="E89" s="18"/>
      <c r="F89" s="18"/>
      <c r="G89" s="18"/>
      <c r="H89" s="18"/>
      <c r="L89" s="17"/>
      <c r="M89" s="17"/>
      <c r="N89" s="17"/>
      <c r="O89" s="17"/>
      <c r="Q89" s="21"/>
      <c r="R89" s="21"/>
    </row>
    <row r="90" spans="2:18" s="20" customFormat="1">
      <c r="B90" s="38"/>
      <c r="C90" s="39"/>
      <c r="D90" s="39"/>
      <c r="E90" s="18"/>
      <c r="F90" s="18"/>
      <c r="G90" s="18"/>
      <c r="H90" s="18"/>
      <c r="L90" s="17"/>
      <c r="M90" s="17"/>
      <c r="N90" s="17"/>
      <c r="O90" s="17"/>
      <c r="Q90" s="21"/>
      <c r="R90" s="21"/>
    </row>
    <row r="91" spans="2:18" s="20" customFormat="1">
      <c r="B91" s="38"/>
      <c r="C91" s="39"/>
      <c r="D91" s="39"/>
      <c r="E91" s="18"/>
      <c r="F91" s="18"/>
      <c r="G91" s="18"/>
      <c r="H91" s="18"/>
      <c r="L91" s="17"/>
      <c r="M91" s="17"/>
      <c r="N91" s="17"/>
      <c r="O91" s="17"/>
      <c r="Q91" s="21"/>
      <c r="R91" s="21"/>
    </row>
    <row r="92" spans="2:18" s="20" customFormat="1">
      <c r="B92" s="38"/>
      <c r="C92" s="39"/>
      <c r="D92" s="39"/>
      <c r="E92" s="18"/>
      <c r="F92" s="18"/>
      <c r="G92" s="18"/>
      <c r="H92" s="18"/>
      <c r="L92" s="17"/>
      <c r="M92" s="17"/>
      <c r="N92" s="17"/>
      <c r="O92" s="17"/>
      <c r="Q92" s="21"/>
      <c r="R92" s="21"/>
    </row>
    <row r="93" spans="2:18" s="20" customFormat="1">
      <c r="B93" s="38"/>
      <c r="C93" s="39"/>
      <c r="D93" s="39"/>
      <c r="E93" s="18"/>
      <c r="F93" s="18"/>
      <c r="G93" s="18"/>
      <c r="H93" s="18"/>
      <c r="L93" s="17"/>
      <c r="M93" s="17"/>
      <c r="N93" s="17"/>
      <c r="O93" s="17"/>
      <c r="Q93" s="21"/>
      <c r="R93" s="21"/>
    </row>
    <row r="94" spans="2:18" s="20" customFormat="1">
      <c r="B94" s="38"/>
      <c r="C94" s="39"/>
      <c r="D94" s="39"/>
      <c r="E94" s="18"/>
      <c r="F94" s="18"/>
      <c r="G94" s="18"/>
      <c r="H94" s="18"/>
      <c r="L94" s="17"/>
      <c r="M94" s="17"/>
      <c r="N94" s="17"/>
      <c r="O94" s="17"/>
      <c r="Q94" s="21"/>
      <c r="R94" s="21"/>
    </row>
    <row r="95" spans="2:18" s="20" customFormat="1">
      <c r="B95" s="38"/>
      <c r="C95" s="39"/>
      <c r="D95" s="39"/>
      <c r="E95" s="18"/>
      <c r="F95" s="18"/>
      <c r="G95" s="18"/>
      <c r="H95" s="18"/>
      <c r="L95" s="17"/>
      <c r="M95" s="17"/>
      <c r="N95" s="17"/>
      <c r="O95" s="17"/>
      <c r="Q95" s="21"/>
      <c r="R95" s="21"/>
    </row>
    <row r="96" spans="2:18" s="20" customFormat="1">
      <c r="B96" s="38"/>
      <c r="C96" s="39"/>
      <c r="D96" s="39"/>
      <c r="E96" s="18"/>
      <c r="F96" s="18"/>
      <c r="G96" s="18"/>
      <c r="H96" s="18"/>
      <c r="L96" s="17"/>
      <c r="M96" s="17"/>
      <c r="N96" s="17"/>
      <c r="O96" s="17"/>
      <c r="Q96" s="21"/>
      <c r="R96" s="21"/>
    </row>
    <row r="97" spans="2:18" s="20" customFormat="1">
      <c r="B97" s="38"/>
      <c r="C97" s="39"/>
      <c r="D97" s="39"/>
      <c r="E97" s="18"/>
      <c r="F97" s="18"/>
      <c r="G97" s="18"/>
      <c r="H97" s="18"/>
      <c r="L97" s="17"/>
      <c r="M97" s="17"/>
      <c r="N97" s="17"/>
      <c r="O97" s="17"/>
      <c r="Q97" s="21"/>
      <c r="R97" s="21"/>
    </row>
    <row r="98" spans="2:18" s="20" customFormat="1">
      <c r="B98" s="38"/>
      <c r="C98" s="39"/>
      <c r="D98" s="39"/>
      <c r="E98" s="18"/>
      <c r="F98" s="18"/>
      <c r="G98" s="18"/>
      <c r="H98" s="18"/>
      <c r="L98" s="17"/>
      <c r="M98" s="17"/>
      <c r="N98" s="17"/>
      <c r="O98" s="17"/>
      <c r="Q98" s="21"/>
      <c r="R98" s="21"/>
    </row>
    <row r="99" spans="2:18" s="20" customFormat="1">
      <c r="B99" s="38"/>
      <c r="C99" s="39"/>
      <c r="D99" s="39"/>
      <c r="E99" s="18"/>
      <c r="F99" s="18"/>
      <c r="G99" s="18"/>
      <c r="H99" s="18"/>
      <c r="L99" s="17"/>
      <c r="M99" s="17"/>
      <c r="N99" s="17"/>
      <c r="O99" s="17"/>
      <c r="Q99" s="21"/>
      <c r="R99" s="21"/>
    </row>
    <row r="100" spans="2:18" s="20" customFormat="1">
      <c r="B100" s="38"/>
      <c r="C100" s="39"/>
      <c r="D100" s="39"/>
      <c r="E100" s="18"/>
      <c r="F100" s="18"/>
      <c r="G100" s="18"/>
      <c r="H100" s="18"/>
      <c r="L100" s="17"/>
      <c r="M100" s="17"/>
      <c r="N100" s="17"/>
      <c r="O100" s="17"/>
      <c r="Q100" s="21"/>
      <c r="R100" s="21"/>
    </row>
    <row r="101" spans="2:18" s="20" customFormat="1">
      <c r="B101" s="38"/>
      <c r="C101" s="39"/>
      <c r="D101" s="39"/>
      <c r="E101" s="18"/>
      <c r="F101" s="18"/>
      <c r="G101" s="18"/>
      <c r="H101" s="18"/>
      <c r="L101" s="17"/>
      <c r="M101" s="17"/>
      <c r="N101" s="17"/>
      <c r="O101" s="17"/>
      <c r="Q101" s="21"/>
      <c r="R101" s="21"/>
    </row>
    <row r="102" spans="2:18" s="20" customFormat="1">
      <c r="B102" s="38"/>
      <c r="C102" s="39"/>
      <c r="D102" s="39"/>
      <c r="E102" s="18"/>
      <c r="F102" s="18"/>
      <c r="G102" s="18"/>
      <c r="H102" s="18"/>
      <c r="L102" s="17"/>
      <c r="M102" s="17"/>
      <c r="N102" s="17"/>
      <c r="O102" s="17"/>
      <c r="Q102" s="21"/>
      <c r="R102" s="21"/>
    </row>
    <row r="103" spans="2:18" s="20" customFormat="1">
      <c r="B103" s="38"/>
      <c r="C103" s="39"/>
      <c r="D103" s="39"/>
      <c r="E103" s="18"/>
      <c r="F103" s="18"/>
      <c r="G103" s="18"/>
      <c r="H103" s="18"/>
      <c r="L103" s="17"/>
      <c r="M103" s="17"/>
      <c r="N103" s="17"/>
      <c r="O103" s="17"/>
      <c r="Q103" s="21"/>
      <c r="R103" s="21"/>
    </row>
    <row r="104" spans="2:18" s="20" customFormat="1">
      <c r="B104" s="38"/>
      <c r="C104" s="39"/>
      <c r="D104" s="39"/>
      <c r="E104" s="18"/>
      <c r="F104" s="18"/>
      <c r="G104" s="18"/>
      <c r="H104" s="18"/>
      <c r="L104" s="17"/>
      <c r="M104" s="17"/>
      <c r="N104" s="17"/>
      <c r="O104" s="17"/>
      <c r="Q104" s="21"/>
      <c r="R104" s="21"/>
    </row>
    <row r="105" spans="2:18" s="20" customFormat="1">
      <c r="B105" s="38"/>
      <c r="C105" s="39"/>
      <c r="D105" s="39"/>
      <c r="E105" s="18"/>
      <c r="F105" s="18"/>
      <c r="G105" s="18"/>
      <c r="H105" s="18"/>
      <c r="L105" s="17"/>
      <c r="M105" s="17"/>
      <c r="N105" s="17"/>
      <c r="O105" s="17"/>
      <c r="Q105" s="21"/>
      <c r="R105" s="21"/>
    </row>
    <row r="106" spans="2:18" s="20" customFormat="1">
      <c r="B106" s="38"/>
      <c r="C106" s="39"/>
      <c r="D106" s="39"/>
      <c r="E106" s="18"/>
      <c r="F106" s="18"/>
      <c r="G106" s="18"/>
      <c r="H106" s="18"/>
      <c r="L106" s="17"/>
      <c r="M106" s="17"/>
      <c r="N106" s="17"/>
      <c r="O106" s="17"/>
      <c r="Q106" s="21"/>
      <c r="R106" s="21"/>
    </row>
    <row r="107" spans="2:18" s="20" customFormat="1">
      <c r="B107" s="38"/>
      <c r="C107" s="39"/>
      <c r="D107" s="39"/>
      <c r="E107" s="18"/>
      <c r="F107" s="18"/>
      <c r="G107" s="18"/>
      <c r="H107" s="18"/>
      <c r="L107" s="17"/>
      <c r="M107" s="17"/>
      <c r="N107" s="17"/>
      <c r="O107" s="17"/>
      <c r="Q107" s="21"/>
      <c r="R107" s="21"/>
    </row>
    <row r="108" spans="2:18" s="20" customFormat="1">
      <c r="B108" s="38"/>
      <c r="C108" s="39"/>
      <c r="D108" s="39"/>
      <c r="E108" s="18"/>
      <c r="F108" s="18"/>
      <c r="G108" s="18"/>
      <c r="H108" s="18"/>
      <c r="L108" s="17"/>
      <c r="M108" s="17"/>
      <c r="N108" s="17"/>
      <c r="O108" s="17"/>
      <c r="Q108" s="21"/>
      <c r="R108" s="21"/>
    </row>
    <row r="109" spans="2:18" s="20" customFormat="1">
      <c r="B109" s="38"/>
      <c r="C109" s="39"/>
      <c r="D109" s="39"/>
      <c r="E109" s="18"/>
      <c r="F109" s="18"/>
      <c r="G109" s="18"/>
      <c r="H109" s="18"/>
      <c r="L109" s="17"/>
      <c r="M109" s="17"/>
      <c r="N109" s="17"/>
      <c r="O109" s="17"/>
      <c r="Q109" s="21"/>
      <c r="R109" s="21"/>
    </row>
    <row r="110" spans="2:18" s="20" customFormat="1">
      <c r="B110" s="38"/>
      <c r="C110" s="39"/>
      <c r="D110" s="39"/>
      <c r="E110" s="18"/>
      <c r="F110" s="18"/>
      <c r="G110" s="18"/>
      <c r="H110" s="18"/>
      <c r="L110" s="17"/>
      <c r="M110" s="17"/>
      <c r="N110" s="17"/>
      <c r="O110" s="17"/>
      <c r="Q110" s="21"/>
      <c r="R110" s="21"/>
    </row>
    <row r="111" spans="2:18" s="20" customFormat="1">
      <c r="B111" s="38"/>
      <c r="C111" s="39"/>
      <c r="D111" s="39"/>
      <c r="E111" s="18"/>
      <c r="F111" s="18"/>
      <c r="G111" s="18"/>
      <c r="H111" s="18"/>
      <c r="L111" s="17"/>
      <c r="M111" s="17"/>
      <c r="N111" s="17"/>
      <c r="O111" s="17"/>
      <c r="Q111" s="21"/>
      <c r="R111" s="21"/>
    </row>
    <row r="112" spans="2:18" s="20" customFormat="1">
      <c r="B112" s="38"/>
      <c r="C112" s="39"/>
      <c r="D112" s="39"/>
      <c r="E112" s="18"/>
      <c r="F112" s="18"/>
      <c r="G112" s="18"/>
      <c r="H112" s="18"/>
      <c r="L112" s="17"/>
      <c r="M112" s="17"/>
      <c r="N112" s="17"/>
      <c r="O112" s="17"/>
      <c r="Q112" s="21"/>
      <c r="R112" s="21"/>
    </row>
    <row r="113" spans="2:18" s="20" customFormat="1">
      <c r="B113" s="38"/>
      <c r="C113" s="39"/>
      <c r="D113" s="39"/>
      <c r="E113" s="18"/>
      <c r="F113" s="18"/>
      <c r="G113" s="18"/>
      <c r="H113" s="18"/>
      <c r="L113" s="17"/>
      <c r="M113" s="17"/>
      <c r="N113" s="17"/>
      <c r="O113" s="17"/>
      <c r="Q113" s="21"/>
      <c r="R113" s="21"/>
    </row>
    <row r="114" spans="2:18" s="20" customFormat="1">
      <c r="B114" s="38"/>
      <c r="C114" s="39"/>
      <c r="D114" s="39"/>
      <c r="E114" s="18"/>
      <c r="F114" s="18"/>
      <c r="G114" s="18"/>
      <c r="H114" s="18"/>
      <c r="L114" s="17"/>
      <c r="M114" s="17"/>
      <c r="N114" s="17"/>
      <c r="O114" s="17"/>
      <c r="Q114" s="21"/>
      <c r="R114" s="21"/>
    </row>
    <row r="115" spans="2:18" s="20" customFormat="1">
      <c r="B115" s="38"/>
      <c r="C115" s="39"/>
      <c r="D115" s="39"/>
      <c r="E115" s="18"/>
      <c r="F115" s="18"/>
      <c r="G115" s="18"/>
      <c r="H115" s="18"/>
      <c r="L115" s="17"/>
      <c r="M115" s="17"/>
      <c r="N115" s="17"/>
      <c r="O115" s="17"/>
      <c r="Q115" s="21"/>
      <c r="R115" s="21"/>
    </row>
    <row r="116" spans="2:18" s="20" customFormat="1">
      <c r="B116" s="38"/>
      <c r="C116" s="39"/>
      <c r="D116" s="39"/>
      <c r="E116" s="18"/>
      <c r="F116" s="18"/>
      <c r="G116" s="18"/>
      <c r="H116" s="18"/>
      <c r="L116" s="17"/>
      <c r="M116" s="17"/>
      <c r="N116" s="17"/>
      <c r="O116" s="17"/>
      <c r="Q116" s="21"/>
      <c r="R116" s="21"/>
    </row>
    <row r="117" spans="2:18" s="20" customFormat="1">
      <c r="B117" s="38"/>
      <c r="C117" s="39"/>
      <c r="D117" s="39"/>
      <c r="E117" s="18"/>
      <c r="F117" s="18"/>
      <c r="G117" s="18"/>
      <c r="H117" s="18"/>
      <c r="L117" s="17"/>
      <c r="M117" s="17"/>
      <c r="N117" s="17"/>
      <c r="O117" s="17"/>
      <c r="Q117" s="21"/>
      <c r="R117" s="21"/>
    </row>
    <row r="118" spans="2:18" s="20" customFormat="1">
      <c r="B118" s="38"/>
      <c r="C118" s="39"/>
      <c r="D118" s="39"/>
      <c r="E118" s="18"/>
      <c r="F118" s="18"/>
      <c r="G118" s="18"/>
      <c r="H118" s="18"/>
      <c r="L118" s="17"/>
      <c r="M118" s="17"/>
      <c r="N118" s="17"/>
      <c r="O118" s="17"/>
      <c r="Q118" s="21"/>
      <c r="R118" s="21"/>
    </row>
    <row r="119" spans="2:18" s="20" customFormat="1">
      <c r="B119" s="38"/>
      <c r="C119" s="39"/>
      <c r="D119" s="39"/>
      <c r="E119" s="18"/>
      <c r="F119" s="18"/>
      <c r="G119" s="18"/>
      <c r="H119" s="18"/>
      <c r="L119" s="17"/>
      <c r="M119" s="17"/>
      <c r="N119" s="17"/>
      <c r="O119" s="17"/>
      <c r="Q119" s="21"/>
      <c r="R119" s="21"/>
    </row>
    <row r="120" spans="2:18" s="20" customFormat="1">
      <c r="B120" s="38"/>
      <c r="C120" s="39"/>
      <c r="D120" s="39"/>
      <c r="E120" s="18"/>
      <c r="F120" s="18"/>
      <c r="G120" s="18"/>
      <c r="H120" s="18"/>
      <c r="L120" s="17"/>
      <c r="M120" s="17"/>
      <c r="N120" s="17"/>
      <c r="O120" s="17"/>
      <c r="Q120" s="21"/>
      <c r="R120" s="21"/>
    </row>
    <row r="121" spans="2:18" s="20" customFormat="1">
      <c r="B121" s="38"/>
      <c r="C121" s="39"/>
      <c r="D121" s="39"/>
      <c r="E121" s="18"/>
      <c r="F121" s="18"/>
      <c r="G121" s="18"/>
      <c r="H121" s="18"/>
      <c r="L121" s="17"/>
      <c r="M121" s="17"/>
      <c r="N121" s="17"/>
      <c r="O121" s="17"/>
      <c r="Q121" s="21"/>
      <c r="R121" s="21"/>
    </row>
    <row r="122" spans="2:18" s="20" customFormat="1">
      <c r="B122" s="38"/>
      <c r="C122" s="39"/>
      <c r="D122" s="39"/>
      <c r="E122" s="18"/>
      <c r="F122" s="18"/>
      <c r="G122" s="18"/>
      <c r="H122" s="18"/>
      <c r="L122" s="17"/>
      <c r="M122" s="17"/>
      <c r="N122" s="17"/>
      <c r="O122" s="17"/>
      <c r="Q122" s="21"/>
      <c r="R122" s="21"/>
    </row>
    <row r="123" spans="2:18" s="20" customFormat="1">
      <c r="B123" s="38"/>
      <c r="C123" s="39"/>
      <c r="D123" s="39"/>
      <c r="E123" s="18"/>
      <c r="F123" s="18"/>
      <c r="G123" s="18"/>
      <c r="H123" s="18"/>
      <c r="L123" s="17"/>
      <c r="M123" s="17"/>
      <c r="N123" s="17"/>
      <c r="O123" s="17"/>
      <c r="Q123" s="21"/>
      <c r="R123" s="21"/>
    </row>
    <row r="124" spans="2:18" s="20" customFormat="1">
      <c r="B124" s="38"/>
      <c r="C124" s="39"/>
      <c r="D124" s="39"/>
      <c r="E124" s="18"/>
      <c r="F124" s="18"/>
      <c r="G124" s="18"/>
      <c r="H124" s="18"/>
      <c r="L124" s="17"/>
      <c r="M124" s="17"/>
      <c r="N124" s="17"/>
      <c r="O124" s="17"/>
      <c r="Q124" s="21"/>
      <c r="R124" s="21"/>
    </row>
    <row r="125" spans="2:18" s="20" customFormat="1">
      <c r="B125" s="38"/>
      <c r="C125" s="39"/>
      <c r="D125" s="39"/>
      <c r="E125" s="18"/>
      <c r="F125" s="18"/>
      <c r="G125" s="18"/>
      <c r="H125" s="18"/>
      <c r="L125" s="17"/>
      <c r="M125" s="17"/>
      <c r="N125" s="17"/>
      <c r="O125" s="17"/>
      <c r="Q125" s="21"/>
      <c r="R125" s="21"/>
    </row>
    <row r="126" spans="2:18" s="20" customFormat="1">
      <c r="B126" s="38"/>
      <c r="C126" s="39"/>
      <c r="D126" s="39"/>
      <c r="E126" s="18"/>
      <c r="F126" s="18"/>
      <c r="G126" s="18"/>
      <c r="H126" s="18"/>
      <c r="L126" s="17"/>
      <c r="M126" s="17"/>
      <c r="N126" s="17"/>
      <c r="O126" s="17"/>
      <c r="Q126" s="21"/>
      <c r="R126" s="21"/>
    </row>
    <row r="127" spans="2:18" s="20" customFormat="1">
      <c r="B127" s="38"/>
      <c r="C127" s="39"/>
      <c r="D127" s="39"/>
      <c r="E127" s="18"/>
      <c r="F127" s="18"/>
      <c r="G127" s="18"/>
      <c r="H127" s="18"/>
      <c r="L127" s="17"/>
      <c r="M127" s="17"/>
      <c r="N127" s="17"/>
      <c r="O127" s="17"/>
      <c r="Q127" s="21"/>
      <c r="R127" s="21"/>
    </row>
    <row r="128" spans="2:18" s="20" customFormat="1">
      <c r="B128" s="38"/>
      <c r="C128" s="39"/>
      <c r="D128" s="39"/>
      <c r="E128" s="18"/>
      <c r="F128" s="18"/>
      <c r="G128" s="18"/>
      <c r="H128" s="18"/>
      <c r="L128" s="17"/>
      <c r="M128" s="17"/>
      <c r="N128" s="17"/>
      <c r="O128" s="17"/>
      <c r="Q128" s="21"/>
      <c r="R128" s="21"/>
    </row>
    <row r="129" spans="2:18" s="20" customFormat="1">
      <c r="B129" s="38"/>
      <c r="C129" s="39"/>
      <c r="D129" s="39"/>
      <c r="E129" s="18"/>
      <c r="F129" s="18"/>
      <c r="G129" s="18"/>
      <c r="H129" s="18"/>
      <c r="L129" s="17"/>
      <c r="M129" s="17"/>
      <c r="N129" s="17"/>
      <c r="O129" s="17"/>
      <c r="Q129" s="21"/>
      <c r="R129" s="21"/>
    </row>
    <row r="130" spans="2:18" s="20" customFormat="1">
      <c r="B130" s="38"/>
      <c r="C130" s="39"/>
      <c r="D130" s="39"/>
      <c r="E130" s="18"/>
      <c r="F130" s="18"/>
      <c r="G130" s="18"/>
      <c r="H130" s="18"/>
      <c r="L130" s="17"/>
      <c r="M130" s="17"/>
      <c r="N130" s="17"/>
      <c r="O130" s="17"/>
      <c r="Q130" s="21"/>
      <c r="R130" s="21"/>
    </row>
    <row r="131" spans="2:18" s="20" customFormat="1">
      <c r="B131" s="38"/>
      <c r="C131" s="39"/>
      <c r="D131" s="39"/>
      <c r="E131" s="18"/>
      <c r="F131" s="18"/>
      <c r="G131" s="18"/>
      <c r="H131" s="18"/>
      <c r="L131" s="17"/>
      <c r="M131" s="17"/>
      <c r="N131" s="17"/>
      <c r="O131" s="17"/>
      <c r="Q131" s="21"/>
      <c r="R131" s="21"/>
    </row>
    <row r="132" spans="2:18" s="20" customFormat="1">
      <c r="B132" s="38"/>
      <c r="C132" s="39"/>
      <c r="D132" s="39"/>
      <c r="E132" s="18"/>
      <c r="F132" s="18"/>
      <c r="G132" s="18"/>
      <c r="H132" s="18"/>
      <c r="L132" s="17"/>
      <c r="M132" s="17"/>
      <c r="N132" s="17"/>
      <c r="O132" s="17"/>
      <c r="Q132" s="21"/>
      <c r="R132" s="21"/>
    </row>
    <row r="133" spans="2:18" s="20" customFormat="1">
      <c r="B133" s="38"/>
      <c r="C133" s="39"/>
      <c r="D133" s="39"/>
      <c r="E133" s="18"/>
      <c r="F133" s="18"/>
      <c r="G133" s="18"/>
      <c r="H133" s="18"/>
      <c r="L133" s="17"/>
      <c r="M133" s="17"/>
      <c r="N133" s="17"/>
      <c r="O133" s="17"/>
      <c r="Q133" s="21"/>
      <c r="R133" s="21"/>
    </row>
    <row r="134" spans="2:18" s="20" customFormat="1">
      <c r="B134" s="38"/>
      <c r="C134" s="39"/>
      <c r="D134" s="39"/>
      <c r="E134" s="18"/>
      <c r="F134" s="18"/>
      <c r="G134" s="18"/>
      <c r="H134" s="18"/>
      <c r="L134" s="17"/>
      <c r="M134" s="17"/>
      <c r="N134" s="17"/>
      <c r="O134" s="17"/>
      <c r="Q134" s="21"/>
      <c r="R134" s="21"/>
    </row>
    <row r="135" spans="2:18" s="20" customFormat="1">
      <c r="B135" s="38"/>
      <c r="C135" s="39"/>
      <c r="D135" s="39"/>
      <c r="E135" s="18"/>
      <c r="F135" s="18"/>
      <c r="G135" s="18"/>
      <c r="H135" s="18"/>
      <c r="L135" s="17"/>
      <c r="M135" s="17"/>
      <c r="N135" s="17"/>
      <c r="O135" s="17"/>
      <c r="Q135" s="21"/>
      <c r="R135" s="21"/>
    </row>
    <row r="136" spans="2:18" s="20" customFormat="1">
      <c r="B136" s="38"/>
      <c r="C136" s="39"/>
      <c r="D136" s="39"/>
      <c r="E136" s="18"/>
      <c r="F136" s="18"/>
      <c r="G136" s="18"/>
      <c r="H136" s="18"/>
      <c r="L136" s="17"/>
      <c r="M136" s="17"/>
      <c r="N136" s="17"/>
      <c r="O136" s="17"/>
      <c r="Q136" s="21"/>
      <c r="R136" s="21"/>
    </row>
    <row r="137" spans="2:18" s="20" customFormat="1">
      <c r="B137" s="38"/>
      <c r="C137" s="39"/>
      <c r="D137" s="39"/>
      <c r="E137" s="18"/>
      <c r="F137" s="18"/>
      <c r="G137" s="18"/>
      <c r="H137" s="18"/>
      <c r="L137" s="17"/>
      <c r="M137" s="17"/>
      <c r="N137" s="17"/>
      <c r="O137" s="17"/>
      <c r="Q137" s="21"/>
      <c r="R137" s="21"/>
    </row>
    <row r="138" spans="2:18" s="20" customFormat="1">
      <c r="B138" s="38"/>
      <c r="C138" s="39"/>
      <c r="D138" s="39"/>
      <c r="E138" s="18"/>
      <c r="F138" s="18"/>
      <c r="G138" s="18"/>
      <c r="H138" s="18"/>
      <c r="L138" s="17"/>
      <c r="M138" s="17"/>
      <c r="N138" s="17"/>
      <c r="O138" s="17"/>
      <c r="Q138" s="21"/>
      <c r="R138" s="21"/>
    </row>
    <row r="139" spans="2:18" s="20" customFormat="1">
      <c r="B139" s="38"/>
      <c r="C139" s="39"/>
      <c r="D139" s="39"/>
      <c r="E139" s="18"/>
      <c r="F139" s="18"/>
      <c r="G139" s="18"/>
      <c r="H139" s="18"/>
      <c r="L139" s="17"/>
      <c r="M139" s="17"/>
      <c r="N139" s="17"/>
      <c r="O139" s="17"/>
      <c r="Q139" s="21"/>
      <c r="R139" s="21"/>
    </row>
    <row r="140" spans="2:18" s="20" customFormat="1">
      <c r="B140" s="38"/>
      <c r="C140" s="39"/>
      <c r="D140" s="39"/>
      <c r="E140" s="18"/>
      <c r="F140" s="18"/>
      <c r="G140" s="18"/>
      <c r="H140" s="18"/>
      <c r="L140" s="17"/>
      <c r="M140" s="17"/>
      <c r="N140" s="17"/>
      <c r="O140" s="17"/>
      <c r="Q140" s="21"/>
      <c r="R140" s="21"/>
    </row>
    <row r="141" spans="2:18" s="20" customFormat="1">
      <c r="B141" s="38"/>
      <c r="C141" s="39"/>
      <c r="D141" s="39"/>
      <c r="E141" s="18"/>
      <c r="F141" s="18"/>
      <c r="G141" s="18"/>
      <c r="H141" s="18"/>
      <c r="L141" s="17"/>
      <c r="M141" s="17"/>
      <c r="N141" s="17"/>
      <c r="O141" s="17"/>
      <c r="Q141" s="21"/>
      <c r="R141" s="21"/>
    </row>
    <row r="142" spans="2:18" s="20" customFormat="1">
      <c r="B142" s="38"/>
      <c r="C142" s="39"/>
      <c r="D142" s="39"/>
      <c r="E142" s="18"/>
      <c r="F142" s="18"/>
      <c r="G142" s="18"/>
      <c r="H142" s="18"/>
      <c r="L142" s="17"/>
      <c r="M142" s="17"/>
      <c r="N142" s="17"/>
      <c r="O142" s="17"/>
      <c r="Q142" s="21"/>
      <c r="R142" s="21"/>
    </row>
    <row r="143" spans="2:18" s="20" customFormat="1">
      <c r="B143" s="38"/>
      <c r="C143" s="39"/>
      <c r="D143" s="39"/>
      <c r="E143" s="18"/>
      <c r="F143" s="18"/>
      <c r="G143" s="18"/>
      <c r="H143" s="18"/>
      <c r="L143" s="17"/>
      <c r="M143" s="17"/>
      <c r="N143" s="17"/>
      <c r="O143" s="17"/>
      <c r="Q143" s="21"/>
      <c r="R143" s="21"/>
    </row>
    <row r="144" spans="2:18" s="20" customFormat="1">
      <c r="B144" s="38"/>
      <c r="C144" s="39"/>
      <c r="D144" s="39"/>
      <c r="E144" s="18"/>
      <c r="F144" s="18"/>
      <c r="G144" s="18"/>
      <c r="H144" s="18"/>
      <c r="L144" s="17"/>
      <c r="M144" s="17"/>
      <c r="N144" s="17"/>
      <c r="O144" s="17"/>
      <c r="Q144" s="21"/>
      <c r="R144" s="21"/>
    </row>
    <row r="145" spans="2:18" s="20" customFormat="1">
      <c r="B145" s="38"/>
      <c r="C145" s="39"/>
      <c r="D145" s="39"/>
      <c r="E145" s="18"/>
      <c r="F145" s="18"/>
      <c r="G145" s="18"/>
      <c r="H145" s="18"/>
      <c r="L145" s="17"/>
      <c r="M145" s="17"/>
      <c r="N145" s="17"/>
      <c r="O145" s="17"/>
      <c r="Q145" s="21"/>
      <c r="R145" s="21"/>
    </row>
    <row r="146" spans="2:18" s="20" customFormat="1">
      <c r="B146" s="38"/>
      <c r="C146" s="39"/>
      <c r="D146" s="39"/>
      <c r="E146" s="18"/>
      <c r="F146" s="18"/>
      <c r="G146" s="18"/>
      <c r="H146" s="18"/>
      <c r="L146" s="17"/>
      <c r="M146" s="17"/>
      <c r="N146" s="17"/>
      <c r="O146" s="17"/>
      <c r="Q146" s="21"/>
      <c r="R146" s="21"/>
    </row>
    <row r="147" spans="2:18" s="20" customFormat="1">
      <c r="B147" s="38"/>
      <c r="C147" s="39"/>
      <c r="D147" s="39"/>
      <c r="E147" s="18"/>
      <c r="F147" s="18"/>
      <c r="G147" s="18"/>
      <c r="H147" s="18"/>
      <c r="L147" s="17"/>
      <c r="M147" s="17"/>
      <c r="N147" s="17"/>
      <c r="O147" s="17"/>
      <c r="Q147" s="21"/>
      <c r="R147" s="21"/>
    </row>
    <row r="148" spans="2:18" s="20" customFormat="1">
      <c r="B148" s="38"/>
      <c r="C148" s="39"/>
      <c r="D148" s="39"/>
      <c r="E148" s="18"/>
      <c r="F148" s="18"/>
      <c r="G148" s="18"/>
      <c r="H148" s="18"/>
      <c r="L148" s="17"/>
      <c r="M148" s="17"/>
      <c r="N148" s="17"/>
      <c r="O148" s="17"/>
      <c r="Q148" s="21"/>
      <c r="R148" s="21"/>
    </row>
    <row r="149" spans="2:18" s="20" customFormat="1">
      <c r="B149" s="38"/>
      <c r="C149" s="39"/>
      <c r="D149" s="39"/>
      <c r="E149" s="18"/>
      <c r="F149" s="18"/>
      <c r="G149" s="18"/>
      <c r="H149" s="18"/>
      <c r="L149" s="17"/>
      <c r="M149" s="17"/>
      <c r="N149" s="17"/>
      <c r="O149" s="17"/>
      <c r="Q149" s="21"/>
      <c r="R149" s="21"/>
    </row>
    <row r="150" spans="2:18" s="20" customFormat="1">
      <c r="B150" s="38"/>
      <c r="C150" s="39"/>
      <c r="D150" s="39"/>
      <c r="E150" s="18"/>
      <c r="F150" s="18"/>
      <c r="G150" s="18"/>
      <c r="H150" s="18"/>
      <c r="L150" s="17"/>
      <c r="M150" s="17"/>
      <c r="N150" s="17"/>
      <c r="O150" s="17"/>
      <c r="Q150" s="21"/>
      <c r="R150" s="21"/>
    </row>
    <row r="151" spans="2:18" s="20" customFormat="1">
      <c r="B151" s="38"/>
      <c r="C151" s="39"/>
      <c r="D151" s="39"/>
      <c r="E151" s="18"/>
      <c r="F151" s="18"/>
      <c r="G151" s="18"/>
      <c r="H151" s="18"/>
      <c r="L151" s="17"/>
      <c r="M151" s="17"/>
      <c r="N151" s="17"/>
      <c r="O151" s="17"/>
      <c r="Q151" s="21"/>
      <c r="R151" s="21"/>
    </row>
    <row r="152" spans="2:18" s="20" customFormat="1">
      <c r="B152" s="38"/>
      <c r="C152" s="39"/>
      <c r="D152" s="39"/>
      <c r="E152" s="18"/>
      <c r="F152" s="18"/>
      <c r="G152" s="18"/>
      <c r="H152" s="18"/>
      <c r="L152" s="17"/>
      <c r="M152" s="17"/>
      <c r="N152" s="17"/>
      <c r="O152" s="17"/>
      <c r="Q152" s="21"/>
      <c r="R152" s="21"/>
    </row>
    <row r="153" spans="2:18" s="20" customFormat="1">
      <c r="B153" s="38"/>
      <c r="C153" s="39"/>
      <c r="D153" s="39"/>
      <c r="E153" s="18"/>
      <c r="F153" s="18"/>
      <c r="G153" s="18"/>
      <c r="H153" s="18"/>
      <c r="L153" s="17"/>
      <c r="M153" s="17"/>
      <c r="N153" s="17"/>
      <c r="O153" s="17"/>
      <c r="Q153" s="21"/>
      <c r="R153" s="21"/>
    </row>
    <row r="154" spans="2:18" s="20" customFormat="1">
      <c r="B154" s="38"/>
      <c r="C154" s="39"/>
      <c r="D154" s="39"/>
      <c r="E154" s="18"/>
      <c r="F154" s="18"/>
      <c r="G154" s="18"/>
      <c r="H154" s="18"/>
      <c r="L154" s="17"/>
      <c r="M154" s="17"/>
      <c r="N154" s="17"/>
      <c r="O154" s="17"/>
      <c r="Q154" s="21"/>
      <c r="R154" s="21"/>
    </row>
    <row r="155" spans="2:18" s="20" customFormat="1">
      <c r="B155" s="38"/>
      <c r="C155" s="39"/>
      <c r="D155" s="39"/>
      <c r="E155" s="18"/>
      <c r="F155" s="18"/>
      <c r="G155" s="18"/>
      <c r="H155" s="18"/>
      <c r="L155" s="17"/>
      <c r="M155" s="17"/>
      <c r="N155" s="17"/>
      <c r="O155" s="17"/>
      <c r="Q155" s="21"/>
      <c r="R155" s="21"/>
    </row>
    <row r="156" spans="2:18" s="20" customFormat="1">
      <c r="B156" s="38"/>
      <c r="C156" s="39"/>
      <c r="D156" s="39"/>
      <c r="E156" s="18"/>
      <c r="F156" s="18"/>
      <c r="G156" s="18"/>
      <c r="H156" s="18"/>
      <c r="L156" s="17"/>
      <c r="M156" s="17"/>
      <c r="N156" s="17"/>
      <c r="O156" s="17"/>
      <c r="Q156" s="21"/>
      <c r="R156" s="21"/>
    </row>
    <row r="157" spans="2:18" s="20" customFormat="1">
      <c r="B157" s="38"/>
      <c r="C157" s="39"/>
      <c r="D157" s="39"/>
      <c r="E157" s="18"/>
      <c r="F157" s="18"/>
      <c r="G157" s="18"/>
      <c r="H157" s="18"/>
      <c r="L157" s="17"/>
      <c r="M157" s="17"/>
      <c r="N157" s="17"/>
      <c r="O157" s="17"/>
      <c r="Q157" s="21"/>
      <c r="R157" s="21"/>
    </row>
    <row r="158" spans="2:18" s="20" customFormat="1">
      <c r="B158" s="38"/>
      <c r="C158" s="39"/>
      <c r="D158" s="39"/>
      <c r="E158" s="18"/>
      <c r="F158" s="18"/>
      <c r="G158" s="18"/>
      <c r="H158" s="18"/>
      <c r="L158" s="17"/>
      <c r="M158" s="17"/>
      <c r="N158" s="17"/>
      <c r="O158" s="17"/>
      <c r="Q158" s="21"/>
      <c r="R158" s="21"/>
    </row>
    <row r="159" spans="2:18" s="20" customFormat="1">
      <c r="B159" s="38"/>
      <c r="C159" s="39"/>
      <c r="D159" s="39"/>
      <c r="E159" s="18"/>
      <c r="F159" s="18"/>
      <c r="G159" s="18"/>
      <c r="H159" s="18"/>
      <c r="L159" s="17"/>
      <c r="M159" s="17"/>
      <c r="N159" s="17"/>
      <c r="O159" s="17"/>
      <c r="Q159" s="21"/>
      <c r="R159" s="21"/>
    </row>
    <row r="160" spans="2:18" s="20" customFormat="1">
      <c r="B160" s="38"/>
      <c r="C160" s="39"/>
      <c r="D160" s="39"/>
      <c r="E160" s="18"/>
      <c r="F160" s="18"/>
      <c r="G160" s="18"/>
      <c r="H160" s="18"/>
      <c r="L160" s="17"/>
      <c r="M160" s="17"/>
      <c r="N160" s="17"/>
      <c r="O160" s="17"/>
      <c r="Q160" s="21"/>
      <c r="R160" s="21"/>
    </row>
    <row r="161" spans="2:18" s="20" customFormat="1">
      <c r="B161" s="38"/>
      <c r="C161" s="39"/>
      <c r="D161" s="39"/>
      <c r="E161" s="18"/>
      <c r="F161" s="18"/>
      <c r="G161" s="18"/>
      <c r="H161" s="18"/>
      <c r="L161" s="17"/>
      <c r="M161" s="17"/>
      <c r="N161" s="17"/>
      <c r="O161" s="17"/>
      <c r="Q161" s="21"/>
      <c r="R161" s="21"/>
    </row>
    <row r="162" spans="2:18" s="20" customFormat="1">
      <c r="B162" s="38"/>
      <c r="C162" s="39"/>
      <c r="D162" s="39"/>
      <c r="E162" s="18"/>
      <c r="F162" s="18"/>
      <c r="G162" s="18"/>
      <c r="H162" s="18"/>
      <c r="L162" s="17"/>
      <c r="M162" s="17"/>
      <c r="N162" s="17"/>
      <c r="O162" s="17"/>
      <c r="Q162" s="21"/>
      <c r="R162" s="21"/>
    </row>
    <row r="163" spans="2:18" s="20" customFormat="1">
      <c r="B163" s="38"/>
      <c r="C163" s="39"/>
      <c r="D163" s="39"/>
      <c r="E163" s="18"/>
      <c r="F163" s="18"/>
      <c r="G163" s="18"/>
      <c r="H163" s="18"/>
      <c r="L163" s="17"/>
      <c r="M163" s="17"/>
      <c r="N163" s="17"/>
      <c r="O163" s="17"/>
      <c r="Q163" s="21"/>
      <c r="R163" s="21"/>
    </row>
    <row r="164" spans="2:18" s="20" customFormat="1">
      <c r="B164" s="38"/>
      <c r="C164" s="39"/>
      <c r="D164" s="39"/>
      <c r="E164" s="18"/>
      <c r="F164" s="18"/>
      <c r="G164" s="18"/>
      <c r="H164" s="18"/>
      <c r="L164" s="17"/>
      <c r="M164" s="17"/>
      <c r="N164" s="17"/>
      <c r="O164" s="17"/>
      <c r="Q164" s="21"/>
      <c r="R164" s="21"/>
    </row>
    <row r="165" spans="2:18" s="20" customFormat="1">
      <c r="B165" s="38"/>
      <c r="C165" s="39"/>
      <c r="D165" s="39"/>
      <c r="E165" s="18"/>
      <c r="F165" s="18"/>
      <c r="G165" s="18"/>
      <c r="H165" s="18"/>
      <c r="L165" s="17"/>
      <c r="M165" s="17"/>
      <c r="N165" s="17"/>
      <c r="O165" s="17"/>
      <c r="Q165" s="21"/>
      <c r="R165" s="21"/>
    </row>
    <row r="166" spans="2:18" s="20" customFormat="1">
      <c r="B166" s="38"/>
      <c r="C166" s="39"/>
      <c r="D166" s="39"/>
      <c r="E166" s="18"/>
      <c r="F166" s="18"/>
      <c r="G166" s="18"/>
      <c r="H166" s="18"/>
      <c r="L166" s="17"/>
      <c r="M166" s="17"/>
      <c r="N166" s="17"/>
      <c r="O166" s="17"/>
      <c r="Q166" s="21"/>
      <c r="R166" s="21"/>
    </row>
    <row r="167" spans="2:18" s="20" customFormat="1">
      <c r="B167" s="38"/>
      <c r="C167" s="39"/>
      <c r="D167" s="39"/>
      <c r="E167" s="18"/>
      <c r="F167" s="18"/>
      <c r="G167" s="18"/>
      <c r="H167" s="18"/>
      <c r="L167" s="17"/>
      <c r="M167" s="17"/>
      <c r="N167" s="17"/>
      <c r="O167" s="17"/>
      <c r="Q167" s="21"/>
      <c r="R167" s="21"/>
    </row>
    <row r="168" spans="2:18" s="20" customFormat="1">
      <c r="B168" s="38"/>
      <c r="C168" s="39"/>
      <c r="D168" s="39"/>
      <c r="E168" s="18"/>
      <c r="F168" s="18"/>
      <c r="G168" s="18"/>
      <c r="H168" s="18"/>
      <c r="L168" s="17"/>
      <c r="M168" s="17"/>
      <c r="N168" s="17"/>
      <c r="O168" s="17"/>
      <c r="Q168" s="21"/>
      <c r="R168" s="21"/>
    </row>
    <row r="169" spans="2:18" s="20" customFormat="1">
      <c r="B169" s="38"/>
      <c r="C169" s="39"/>
      <c r="D169" s="39"/>
      <c r="E169" s="18"/>
      <c r="F169" s="18"/>
      <c r="G169" s="18"/>
      <c r="H169" s="18"/>
      <c r="L169" s="17"/>
      <c r="M169" s="17"/>
      <c r="N169" s="17"/>
      <c r="O169" s="17"/>
      <c r="Q169" s="21"/>
      <c r="R169" s="21"/>
    </row>
    <row r="170" spans="2:18" s="20" customFormat="1">
      <c r="B170" s="38"/>
      <c r="C170" s="39"/>
      <c r="D170" s="39"/>
      <c r="E170" s="18"/>
      <c r="F170" s="18"/>
      <c r="G170" s="18"/>
      <c r="H170" s="18"/>
      <c r="L170" s="17"/>
      <c r="M170" s="17"/>
      <c r="N170" s="17"/>
      <c r="O170" s="17"/>
      <c r="Q170" s="21"/>
      <c r="R170" s="21"/>
    </row>
    <row r="171" spans="2:18" s="20" customFormat="1">
      <c r="B171" s="38"/>
      <c r="C171" s="39"/>
      <c r="D171" s="39"/>
      <c r="E171" s="18"/>
      <c r="F171" s="18"/>
      <c r="G171" s="18"/>
      <c r="H171" s="18"/>
      <c r="L171" s="17"/>
      <c r="M171" s="17"/>
      <c r="N171" s="17"/>
      <c r="O171" s="17"/>
      <c r="Q171" s="21"/>
      <c r="R171" s="21"/>
    </row>
    <row r="172" spans="2:18" s="20" customFormat="1">
      <c r="B172" s="38"/>
      <c r="C172" s="39"/>
      <c r="D172" s="39"/>
      <c r="E172" s="18"/>
      <c r="F172" s="18"/>
      <c r="G172" s="18"/>
      <c r="H172" s="18"/>
      <c r="L172" s="17"/>
      <c r="M172" s="17"/>
      <c r="N172" s="17"/>
      <c r="O172" s="17"/>
      <c r="Q172" s="21"/>
      <c r="R172" s="21"/>
    </row>
    <row r="173" spans="2:18" s="20" customFormat="1">
      <c r="B173" s="38"/>
      <c r="C173" s="39"/>
      <c r="D173" s="39"/>
      <c r="E173" s="18"/>
      <c r="F173" s="18"/>
      <c r="G173" s="18"/>
      <c r="H173" s="18"/>
      <c r="L173" s="17"/>
      <c r="M173" s="17"/>
      <c r="N173" s="17"/>
      <c r="O173" s="17"/>
      <c r="Q173" s="21"/>
      <c r="R173" s="21"/>
    </row>
    <row r="174" spans="2:18" s="20" customFormat="1">
      <c r="B174" s="38"/>
      <c r="C174" s="39"/>
      <c r="D174" s="39"/>
      <c r="E174" s="18"/>
      <c r="F174" s="18"/>
      <c r="G174" s="18"/>
      <c r="H174" s="18"/>
      <c r="L174" s="17"/>
      <c r="M174" s="17"/>
      <c r="N174" s="17"/>
      <c r="O174" s="17"/>
      <c r="Q174" s="21"/>
      <c r="R174" s="21"/>
    </row>
    <row r="175" spans="2:18" s="20" customFormat="1">
      <c r="B175" s="38"/>
      <c r="C175" s="39"/>
      <c r="D175" s="39"/>
      <c r="E175" s="18"/>
      <c r="F175" s="18"/>
      <c r="G175" s="18"/>
      <c r="H175" s="18"/>
      <c r="L175" s="17"/>
      <c r="M175" s="17"/>
      <c r="N175" s="17"/>
      <c r="O175" s="17"/>
      <c r="Q175" s="21"/>
      <c r="R175" s="21"/>
    </row>
    <row r="176" spans="2:18" s="20" customFormat="1">
      <c r="B176" s="38"/>
      <c r="C176" s="39"/>
      <c r="D176" s="39"/>
      <c r="E176" s="18"/>
      <c r="F176" s="18"/>
      <c r="G176" s="18"/>
      <c r="H176" s="18"/>
      <c r="L176" s="17"/>
      <c r="M176" s="17"/>
      <c r="N176" s="17"/>
      <c r="O176" s="17"/>
      <c r="Q176" s="21"/>
      <c r="R176" s="21"/>
    </row>
    <row r="177" spans="2:19" s="20" customFormat="1">
      <c r="B177" s="38"/>
      <c r="C177" s="39"/>
      <c r="D177" s="39"/>
      <c r="E177" s="18"/>
      <c r="F177" s="18"/>
      <c r="G177" s="18"/>
      <c r="H177" s="18"/>
      <c r="L177" s="17"/>
      <c r="M177" s="17"/>
      <c r="N177" s="17"/>
      <c r="O177" s="17"/>
      <c r="Q177" s="21"/>
      <c r="R177" s="21"/>
    </row>
    <row r="178" spans="2:19" s="20" customFormat="1">
      <c r="B178" s="38"/>
      <c r="C178" s="39"/>
      <c r="D178" s="39"/>
      <c r="E178" s="18"/>
      <c r="F178" s="18"/>
      <c r="G178" s="18"/>
      <c r="H178" s="18"/>
      <c r="L178" s="17"/>
      <c r="M178" s="17"/>
      <c r="N178" s="17"/>
      <c r="O178" s="17"/>
      <c r="Q178" s="21"/>
      <c r="R178" s="21"/>
    </row>
    <row r="179" spans="2:19" s="20" customFormat="1">
      <c r="B179" s="38"/>
      <c r="C179" s="39"/>
      <c r="D179" s="39"/>
      <c r="E179" s="18"/>
      <c r="F179" s="18"/>
      <c r="G179" s="18"/>
      <c r="H179" s="18"/>
      <c r="L179" s="17"/>
      <c r="M179" s="17"/>
      <c r="N179" s="17"/>
      <c r="O179" s="17"/>
      <c r="Q179" s="21"/>
      <c r="R179" s="21"/>
    </row>
    <row r="180" spans="2:19" s="20" customFormat="1">
      <c r="B180" s="38"/>
      <c r="C180" s="39"/>
      <c r="D180" s="39"/>
      <c r="E180" s="18"/>
      <c r="F180" s="18"/>
      <c r="G180" s="18"/>
      <c r="H180" s="18"/>
      <c r="L180" s="17"/>
      <c r="M180" s="17"/>
      <c r="N180" s="17"/>
      <c r="O180" s="17"/>
      <c r="Q180" s="21"/>
      <c r="R180" s="21"/>
    </row>
    <row r="181" spans="2:19" s="20" customFormat="1">
      <c r="B181" s="38"/>
      <c r="C181" s="39"/>
      <c r="D181" s="39"/>
      <c r="E181" s="18"/>
      <c r="F181" s="18"/>
      <c r="G181" s="18"/>
      <c r="H181" s="18"/>
      <c r="L181" s="17"/>
      <c r="M181" s="17"/>
      <c r="N181" s="17"/>
      <c r="O181" s="17"/>
      <c r="Q181" s="21"/>
      <c r="R181" s="21"/>
    </row>
    <row r="182" spans="2:19" s="20" customFormat="1">
      <c r="B182" s="38"/>
      <c r="C182" s="39"/>
      <c r="D182" s="39"/>
      <c r="E182" s="18"/>
      <c r="F182" s="18"/>
      <c r="G182" s="18"/>
      <c r="H182" s="18"/>
      <c r="L182" s="17"/>
      <c r="M182" s="17"/>
      <c r="N182" s="17"/>
      <c r="O182" s="17"/>
      <c r="Q182" s="21"/>
      <c r="R182" s="21"/>
    </row>
    <row r="183" spans="2:19" s="20" customFormat="1">
      <c r="B183" s="38"/>
      <c r="C183" s="39"/>
      <c r="D183" s="39"/>
      <c r="E183" s="18"/>
      <c r="F183" s="18"/>
      <c r="G183" s="18"/>
      <c r="H183" s="18"/>
      <c r="L183" s="17"/>
      <c r="M183" s="17"/>
      <c r="N183" s="17"/>
      <c r="O183" s="17"/>
      <c r="Q183" s="21"/>
      <c r="R183" s="21"/>
    </row>
    <row r="184" spans="2:19" s="20" customFormat="1">
      <c r="B184" s="38"/>
      <c r="C184" s="39"/>
      <c r="D184" s="39"/>
      <c r="E184" s="18"/>
      <c r="F184" s="18"/>
      <c r="G184" s="18"/>
      <c r="H184" s="18"/>
      <c r="L184" s="17"/>
      <c r="M184" s="17"/>
      <c r="N184" s="17"/>
      <c r="O184" s="17"/>
      <c r="Q184" s="21"/>
      <c r="R184" s="21"/>
    </row>
    <row r="185" spans="2:19" s="20" customFormat="1">
      <c r="B185" s="38"/>
      <c r="C185" s="39"/>
      <c r="D185" s="39"/>
      <c r="E185" s="18"/>
      <c r="F185" s="18"/>
      <c r="G185" s="18"/>
      <c r="H185" s="18"/>
      <c r="L185" s="17"/>
      <c r="M185" s="17"/>
      <c r="N185" s="17"/>
      <c r="O185" s="17"/>
      <c r="Q185" s="21"/>
      <c r="R185" s="21"/>
    </row>
    <row r="186" spans="2:19" s="20" customFormat="1">
      <c r="B186" s="38"/>
      <c r="C186" s="39"/>
      <c r="D186" s="39"/>
      <c r="E186" s="18"/>
      <c r="F186" s="18"/>
      <c r="G186" s="18"/>
      <c r="H186" s="18"/>
      <c r="L186" s="17"/>
      <c r="M186" s="17"/>
      <c r="N186" s="17"/>
      <c r="O186" s="17"/>
      <c r="Q186" s="21"/>
      <c r="R186" s="21"/>
    </row>
    <row r="187" spans="2:19" s="20" customFormat="1">
      <c r="B187" s="38"/>
      <c r="C187" s="39"/>
      <c r="D187" s="39"/>
      <c r="E187" s="18"/>
      <c r="F187" s="18"/>
      <c r="G187" s="18"/>
      <c r="H187" s="18"/>
      <c r="L187" s="17"/>
      <c r="M187" s="17"/>
      <c r="N187" s="17"/>
      <c r="O187" s="17"/>
      <c r="Q187" s="21"/>
      <c r="R187" s="21"/>
    </row>
    <row r="188" spans="2:19" s="20" customFormat="1">
      <c r="B188" s="38"/>
      <c r="C188" s="39"/>
      <c r="D188" s="39"/>
      <c r="E188" s="18"/>
      <c r="F188" s="18"/>
      <c r="G188" s="18"/>
      <c r="H188" s="18"/>
      <c r="L188" s="17"/>
      <c r="M188" s="17"/>
      <c r="N188" s="17"/>
      <c r="O188" s="17"/>
      <c r="Q188" s="21"/>
      <c r="R188" s="21"/>
    </row>
    <row r="189" spans="2:19" s="20" customFormat="1">
      <c r="B189" s="38"/>
      <c r="C189" s="39"/>
      <c r="D189" s="39"/>
      <c r="E189" s="18"/>
      <c r="F189" s="18"/>
      <c r="G189" s="18"/>
      <c r="H189" s="18"/>
      <c r="L189" s="17"/>
      <c r="M189" s="17"/>
      <c r="N189" s="17"/>
      <c r="O189" s="17"/>
      <c r="Q189" s="21"/>
      <c r="R189" s="21"/>
    </row>
    <row r="190" spans="2:19" s="20" customFormat="1">
      <c r="B190" s="38"/>
      <c r="C190" s="35"/>
      <c r="D190" s="35"/>
      <c r="E190" s="2"/>
      <c r="F190" s="18"/>
      <c r="G190" s="18"/>
      <c r="H190" s="18"/>
      <c r="L190" s="17"/>
      <c r="M190" s="17"/>
      <c r="N190" s="17"/>
      <c r="O190" s="17"/>
      <c r="Q190" s="21"/>
      <c r="R190" s="21"/>
    </row>
    <row r="191" spans="2:19" s="20" customFormat="1">
      <c r="B191" s="34"/>
      <c r="C191" s="35"/>
      <c r="D191" s="35"/>
      <c r="E191" s="2"/>
      <c r="F191" s="2"/>
      <c r="G191" s="2"/>
      <c r="H191" s="2"/>
      <c r="I191" s="3"/>
      <c r="J191" s="3"/>
      <c r="K191" s="3"/>
      <c r="L191" s="1"/>
      <c r="M191" s="1"/>
      <c r="N191" s="1"/>
      <c r="O191" s="1"/>
      <c r="P191" s="3"/>
      <c r="Q191" s="4"/>
      <c r="R191" s="4"/>
      <c r="S191" s="3"/>
    </row>
  </sheetData>
  <autoFilter ref="B8:S59">
    <sortState ref="B9:S57">
      <sortCondition descending="1" ref="I9:I57"/>
    </sortState>
  </autoFilter>
  <mergeCells count="8">
    <mergeCell ref="G66:H66"/>
    <mergeCell ref="L62:M62"/>
    <mergeCell ref="B1:I1"/>
    <mergeCell ref="C2:I2"/>
    <mergeCell ref="C3:I3"/>
    <mergeCell ref="C4:I4"/>
    <mergeCell ref="C64:E64"/>
    <mergeCell ref="E7:S7"/>
  </mergeCells>
  <phoneticPr fontId="2" type="noConversion"/>
  <printOptions horizontalCentered="1"/>
  <pageMargins left="0.27559055118110237" right="0.15748031496062992" top="0" bottom="0" header="0" footer="0"/>
  <pageSetup scale="26" orientation="landscape" r:id="rId1"/>
  <headerFooter alignWithMargins="0"/>
  <rowBreaks count="1" manualBreakCount="1">
    <brk id="6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ICAI</vt:lpstr>
      <vt:lpstr>ICAI!Área_de_impresión</vt:lpstr>
    </vt:vector>
  </TitlesOfParts>
  <Company>Administacion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Doralicia del Bosque</dc:creator>
  <cp:keywords>Doralicia del Bosque Berlanga</cp:keywords>
  <cp:lastModifiedBy>ICAI_ADMON2</cp:lastModifiedBy>
  <cp:lastPrinted>2017-04-07T14:50:16Z</cp:lastPrinted>
  <dcterms:created xsi:type="dcterms:W3CDTF">2006-06-01T16:57:10Z</dcterms:created>
  <dcterms:modified xsi:type="dcterms:W3CDTF">2018-09-25T18:59:39Z</dcterms:modified>
</cp:coreProperties>
</file>